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Rolex\Downloads\"/>
    </mc:Choice>
  </mc:AlternateContent>
  <xr:revisionPtr revIDLastSave="0" documentId="8_{F1948E32-73AA-434D-82A6-DD9A30AA6F42}" xr6:coauthVersionLast="47" xr6:coauthVersionMax="47" xr10:uidLastSave="{00000000-0000-0000-0000-000000000000}"/>
  <bookViews>
    <workbookView xWindow="-25320" yWindow="270" windowWidth="25440" windowHeight="15270" tabRatio="874" firstSheet="4" activeTab="4" xr2:uid="{00000000-000D-0000-FFFF-FFFF00000000}"/>
  </bookViews>
  <sheets>
    <sheet name="Index" sheetId="10" r:id="rId1"/>
    <sheet name="Membership Dues&gt;&gt;" sheetId="9" r:id="rId2"/>
    <sheet name="MD-2023" sheetId="11" r:id="rId3"/>
    <sheet name="MD-2024" sheetId="16" r:id="rId4"/>
    <sheet name="MD-2025" sheetId="22" r:id="rId5"/>
    <sheet name="Block Club Budget" sheetId="5" r:id="rId6"/>
    <sheet name="Block Club Budget (2024)" sheetId="15" r:id="rId7"/>
    <sheet name="Block Club Budget (2025)" sheetId="20" r:id="rId8"/>
    <sheet name="Treasury Reports &gt;&gt;" sheetId="7" r:id="rId9"/>
    <sheet name="Q1-2023" sheetId="1" r:id="rId10"/>
    <sheet name="Q2-2023" sheetId="2" r:id="rId11"/>
    <sheet name="Q3-2023" sheetId="4" r:id="rId12"/>
    <sheet name="Q4-2023" sheetId="14" r:id="rId13"/>
    <sheet name="Q1-2024" sheetId="13" r:id="rId14"/>
    <sheet name="Q2-2024 " sheetId="17" r:id="rId15"/>
    <sheet name="Q3-2024  " sheetId="18" r:id="rId16"/>
    <sheet name="Q4-2024   " sheetId="19" r:id="rId17"/>
    <sheet name="Block Club Party Expenses&gt;&gt;" sheetId="8" r:id="rId18"/>
    <sheet name="BCPL -2023" sheetId="3" r:id="rId19"/>
    <sheet name="Q1-2025    " sheetId="21" r:id="rId20"/>
    <sheet name="Q2-2025    " sheetId="24" r:id="rId21"/>
    <sheet name="Q3-2025" sheetId="23" r:id="rId22"/>
    <sheet name="Q4-2025" sheetId="25" r:id="rId23"/>
  </sheets>
  <definedNames>
    <definedName name="_xlnm._FilterDatabase" localSheetId="2" hidden="1">'MD-2023'!$A$3:$H$28</definedName>
    <definedName name="_xlnm._FilterDatabase" localSheetId="3" hidden="1">'MD-2024'!$A$3:$H$25</definedName>
    <definedName name="_xlnm._FilterDatabase" localSheetId="4" hidden="1">'MD-2025'!$A$3:$H$25</definedName>
    <definedName name="_xlnm._FilterDatabase" localSheetId="13" hidden="1">'Q1-2024'!$A$4:$J$51</definedName>
    <definedName name="_xlnm._FilterDatabase" localSheetId="19" hidden="1">'Q1-2025    '!$A$4:$J$33</definedName>
    <definedName name="_xlnm._FilterDatabase" localSheetId="10" hidden="1">'Q2-2023'!$A$5:$L$14</definedName>
    <definedName name="_xlnm._FilterDatabase" localSheetId="14" hidden="1">'Q2-2024 '!$A$4:$J$54</definedName>
    <definedName name="_xlnm._FilterDatabase" localSheetId="20" hidden="1">'Q2-2025    '!$A$4:$J$31</definedName>
    <definedName name="_xlnm._FilterDatabase" localSheetId="11" hidden="1">'Q3-2023'!$A$5:$L$55</definedName>
    <definedName name="_xlnm._FilterDatabase" localSheetId="15" hidden="1">'Q3-2024  '!$A$4:$J$54</definedName>
    <definedName name="_xlnm._FilterDatabase" localSheetId="12" hidden="1">'Q4-2023'!$A$5:$I$9</definedName>
    <definedName name="_xlnm._FilterDatabase" localSheetId="16" hidden="1">'Q4-2024   '!$A$4:$J$66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23" l="1"/>
  <c r="H72" i="23"/>
  <c r="J7" i="23"/>
  <c r="J8" i="23" s="1"/>
  <c r="J9" i="23" s="1"/>
  <c r="J10" i="23" s="1"/>
  <c r="J11" i="23" s="1"/>
  <c r="J12" i="23" s="1"/>
  <c r="J13" i="23" s="1"/>
  <c r="J14" i="23" s="1"/>
  <c r="J15" i="23" s="1"/>
  <c r="J16" i="23" s="1"/>
  <c r="J17" i="23" s="1"/>
  <c r="J18" i="23" s="1"/>
  <c r="J19" i="23" s="1"/>
  <c r="J20" i="23" s="1"/>
  <c r="J21" i="23" s="1"/>
  <c r="J22" i="23" s="1"/>
  <c r="J23" i="23" s="1"/>
  <c r="J24" i="23" s="1"/>
  <c r="J25" i="23" s="1"/>
  <c r="J26" i="23" s="1"/>
  <c r="J27" i="23" s="1"/>
  <c r="J28" i="23" s="1"/>
  <c r="J29" i="23" s="1"/>
  <c r="J30" i="23" s="1"/>
  <c r="J31" i="23" s="1"/>
  <c r="J32" i="23" s="1"/>
  <c r="J33" i="23" s="1"/>
  <c r="J34" i="23" s="1"/>
  <c r="J35" i="23" s="1"/>
  <c r="J36" i="23" s="1"/>
  <c r="J37" i="23" s="1"/>
  <c r="J38" i="23" s="1"/>
  <c r="J39" i="23" s="1"/>
  <c r="J40" i="23" s="1"/>
  <c r="J41" i="23" s="1"/>
  <c r="J42" i="23" s="1"/>
  <c r="J43" i="23" s="1"/>
  <c r="J44" i="23" s="1"/>
  <c r="J45" i="23" s="1"/>
  <c r="J46" i="23" s="1"/>
  <c r="J47" i="23" s="1"/>
  <c r="J48" i="23" s="1"/>
  <c r="J49" i="23" s="1"/>
  <c r="J50" i="23" s="1"/>
  <c r="J51" i="23" s="1"/>
  <c r="J52" i="23" s="1"/>
  <c r="J53" i="23" s="1"/>
  <c r="J54" i="23" s="1"/>
  <c r="J55" i="23" s="1"/>
  <c r="J56" i="23" s="1"/>
  <c r="J57" i="23" s="1"/>
  <c r="J58" i="23" s="1"/>
  <c r="J59" i="23" s="1"/>
  <c r="J60" i="23" s="1"/>
  <c r="J61" i="23" s="1"/>
  <c r="J62" i="23" s="1"/>
  <c r="J63" i="23" s="1"/>
  <c r="J64" i="23" s="1"/>
  <c r="J65" i="23" s="1"/>
  <c r="J66" i="23" s="1"/>
  <c r="J67" i="23" s="1"/>
  <c r="J68" i="23" s="1"/>
  <c r="J69" i="23" s="1"/>
  <c r="J70" i="23" s="1"/>
  <c r="D16" i="20"/>
  <c r="G26" i="22" l="1"/>
  <c r="H26" i="22" s="1"/>
  <c r="J7" i="24"/>
  <c r="I37" i="21"/>
  <c r="H37" i="21"/>
  <c r="J7" i="21"/>
  <c r="I34" i="24" l="1"/>
  <c r="H34" i="24"/>
  <c r="J8" i="24"/>
  <c r="J9" i="24" s="1"/>
  <c r="J10" i="24" s="1"/>
  <c r="J11" i="24" s="1"/>
  <c r="J12" i="24" s="1"/>
  <c r="J13" i="24" s="1"/>
  <c r="J14" i="24" s="1"/>
  <c r="J15" i="24" s="1"/>
  <c r="J16" i="24" s="1"/>
  <c r="J17" i="24" s="1"/>
  <c r="J18" i="24" s="1"/>
  <c r="J19" i="24" s="1"/>
  <c r="J20" i="24" s="1"/>
  <c r="J21" i="24" s="1"/>
  <c r="J22" i="24" s="1"/>
  <c r="J23" i="24" s="1"/>
  <c r="J24" i="24" s="1"/>
  <c r="J25" i="24" s="1"/>
  <c r="J26" i="24" s="1"/>
  <c r="J27" i="24" s="1"/>
  <c r="J28" i="24" s="1"/>
  <c r="J29" i="24" s="1"/>
  <c r="J30" i="24" s="1"/>
  <c r="J31" i="24" s="1"/>
  <c r="J78" i="19"/>
  <c r="N60" i="18"/>
  <c r="H56" i="18"/>
  <c r="N66" i="18"/>
  <c r="N28" i="18"/>
  <c r="J67" i="17"/>
  <c r="J61" i="13" l="1"/>
  <c r="G25" i="22"/>
  <c r="H25" i="22" s="1"/>
  <c r="G24" i="22"/>
  <c r="H24" i="22" s="1"/>
  <c r="G23" i="22"/>
  <c r="H23" i="22" s="1"/>
  <c r="G22" i="22"/>
  <c r="H22" i="22" s="1"/>
  <c r="G21" i="22"/>
  <c r="H21" i="22" s="1"/>
  <c r="G20" i="22"/>
  <c r="H20" i="22" s="1"/>
  <c r="G19" i="22"/>
  <c r="H19" i="22" s="1"/>
  <c r="G18" i="22"/>
  <c r="H18" i="22" s="1"/>
  <c r="G17" i="22"/>
  <c r="H17" i="22" s="1"/>
  <c r="G16" i="22"/>
  <c r="H16" i="22" s="1"/>
  <c r="G15" i="22"/>
  <c r="H15" i="22" s="1"/>
  <c r="G14" i="22"/>
  <c r="H14" i="22" s="1"/>
  <c r="G13" i="22"/>
  <c r="H13" i="22" s="1"/>
  <c r="G12" i="22"/>
  <c r="H12" i="22" s="1"/>
  <c r="G11" i="22"/>
  <c r="H11" i="22" s="1"/>
  <c r="G10" i="22"/>
  <c r="H10" i="22" s="1"/>
  <c r="G9" i="22"/>
  <c r="H9" i="22" s="1"/>
  <c r="G8" i="22"/>
  <c r="H8" i="22" s="1"/>
  <c r="G7" i="22"/>
  <c r="H7" i="22" s="1"/>
  <c r="G6" i="22"/>
  <c r="H6" i="22" s="1"/>
  <c r="G5" i="22"/>
  <c r="H5" i="22" s="1"/>
  <c r="G4" i="22"/>
  <c r="H4" i="22" s="1"/>
  <c r="D19" i="20"/>
  <c r="D18" i="20"/>
  <c r="D17" i="20"/>
  <c r="D15" i="20"/>
  <c r="D14" i="20"/>
  <c r="D13" i="20"/>
  <c r="D12" i="20"/>
  <c r="D11" i="20"/>
  <c r="D10" i="20"/>
  <c r="D9" i="20"/>
  <c r="G26" i="16"/>
  <c r="H26" i="16" s="1"/>
  <c r="G25" i="16"/>
  <c r="H25" i="16" s="1"/>
  <c r="I72" i="19"/>
  <c r="H72" i="19"/>
  <c r="I56" i="18"/>
  <c r="H56" i="17"/>
  <c r="I56" i="17"/>
  <c r="I54" i="4"/>
  <c r="H42" i="14"/>
  <c r="G42" i="14"/>
  <c r="I51" i="13"/>
  <c r="H51" i="13"/>
  <c r="F51" i="13"/>
  <c r="G22" i="16"/>
  <c r="H22" i="16" s="1"/>
  <c r="G24" i="16"/>
  <c r="H24" i="16" s="1"/>
  <c r="G26" i="11"/>
  <c r="H26" i="11"/>
  <c r="G25" i="11"/>
  <c r="H25" i="11"/>
  <c r="G23" i="16"/>
  <c r="H23" i="16" s="1"/>
  <c r="G21" i="16"/>
  <c r="H21" i="16" s="1"/>
  <c r="G20" i="16"/>
  <c r="H20" i="16" s="1"/>
  <c r="G19" i="16"/>
  <c r="H19" i="16" s="1"/>
  <c r="G18" i="16"/>
  <c r="H18" i="16"/>
  <c r="G17" i="16"/>
  <c r="H17" i="16" s="1"/>
  <c r="G16" i="16"/>
  <c r="H16" i="16" s="1"/>
  <c r="G15" i="16"/>
  <c r="H15" i="16" s="1"/>
  <c r="G14" i="16"/>
  <c r="H14" i="16" s="1"/>
  <c r="G13" i="16"/>
  <c r="H13" i="16" s="1"/>
  <c r="G12" i="16"/>
  <c r="H12" i="16"/>
  <c r="G11" i="16"/>
  <c r="H11" i="16" s="1"/>
  <c r="G10" i="16"/>
  <c r="H10" i="16"/>
  <c r="G9" i="16"/>
  <c r="G8" i="16"/>
  <c r="H8" i="16" s="1"/>
  <c r="G7" i="16"/>
  <c r="H7" i="16" s="1"/>
  <c r="G6" i="16"/>
  <c r="H6" i="16" s="1"/>
  <c r="G5" i="16"/>
  <c r="H5" i="16" s="1"/>
  <c r="G4" i="16"/>
  <c r="H4" i="16" s="1"/>
  <c r="D18" i="15"/>
  <c r="D17" i="15"/>
  <c r="D16" i="15"/>
  <c r="D15" i="15"/>
  <c r="G14" i="4"/>
  <c r="D13" i="5" s="1"/>
  <c r="E13" i="5" s="1"/>
  <c r="D14" i="15"/>
  <c r="D13" i="15"/>
  <c r="G15" i="4"/>
  <c r="D12" i="15"/>
  <c r="D11" i="15"/>
  <c r="D10" i="15"/>
  <c r="D9" i="15"/>
  <c r="E42" i="14"/>
  <c r="B26" i="3"/>
  <c r="J16" i="3" s="1"/>
  <c r="B21" i="3"/>
  <c r="B20" i="3"/>
  <c r="J19" i="3"/>
  <c r="J18" i="3"/>
  <c r="J17" i="3"/>
  <c r="B16" i="3"/>
  <c r="B11" i="3"/>
  <c r="B12" i="3"/>
  <c r="J14" i="3"/>
  <c r="H53" i="4"/>
  <c r="H16" i="2"/>
  <c r="G16" i="2"/>
  <c r="I21" i="2"/>
  <c r="E53" i="4"/>
  <c r="E16" i="2"/>
  <c r="E12" i="1"/>
  <c r="L18" i="5"/>
  <c r="E18" i="5"/>
  <c r="L17" i="5"/>
  <c r="E17" i="5"/>
  <c r="L16" i="5"/>
  <c r="E16" i="5"/>
  <c r="L15" i="5"/>
  <c r="E15" i="5"/>
  <c r="L14" i="5"/>
  <c r="D14" i="5"/>
  <c r="E14" i="5" s="1"/>
  <c r="L13" i="5"/>
  <c r="L12" i="5"/>
  <c r="L11" i="5"/>
  <c r="E11" i="5"/>
  <c r="L10" i="5"/>
  <c r="D10" i="5"/>
  <c r="E10" i="5" s="1"/>
  <c r="L9" i="5"/>
  <c r="D9" i="5"/>
  <c r="E9" i="5" s="1"/>
  <c r="G24" i="11"/>
  <c r="H24" i="11"/>
  <c r="G23" i="11"/>
  <c r="H23" i="11"/>
  <c r="G22" i="11"/>
  <c r="H22" i="11"/>
  <c r="G21" i="11"/>
  <c r="H21" i="11"/>
  <c r="G20" i="11"/>
  <c r="H20" i="11"/>
  <c r="G19" i="11"/>
  <c r="H19" i="11" s="1"/>
  <c r="G18" i="11"/>
  <c r="H18" i="11"/>
  <c r="G17" i="11"/>
  <c r="H17" i="11"/>
  <c r="G16" i="11"/>
  <c r="H16" i="11"/>
  <c r="G15" i="11"/>
  <c r="H15" i="11"/>
  <c r="G14" i="11"/>
  <c r="H14" i="11"/>
  <c r="G13" i="11"/>
  <c r="H13" i="11" s="1"/>
  <c r="G12" i="11"/>
  <c r="H12" i="11"/>
  <c r="G11" i="11"/>
  <c r="H11" i="11"/>
  <c r="G10" i="11"/>
  <c r="H10" i="11"/>
  <c r="G9" i="11"/>
  <c r="H9" i="11"/>
  <c r="G8" i="11"/>
  <c r="H8" i="11"/>
  <c r="G7" i="11"/>
  <c r="G30" i="11" s="1"/>
  <c r="G6" i="11"/>
  <c r="H6" i="11"/>
  <c r="G5" i="11"/>
  <c r="H5" i="11"/>
  <c r="G4" i="11"/>
  <c r="H4" i="11"/>
  <c r="B40" i="3" l="1"/>
  <c r="H7" i="11"/>
  <c r="H30" i="11" s="1"/>
  <c r="G53" i="4"/>
  <c r="I53" i="4" s="1"/>
  <c r="I55" i="4" s="1"/>
  <c r="D12" i="5"/>
  <c r="E12" i="5" s="1"/>
  <c r="H27" i="22"/>
  <c r="G27" i="22"/>
  <c r="G27" i="16"/>
  <c r="H9" i="16"/>
  <c r="H27" i="16" s="1"/>
  <c r="I42" i="14" l="1"/>
  <c r="J6" i="13" l="1"/>
  <c r="J7" i="13" s="1"/>
  <c r="J8" i="13" s="1"/>
  <c r="J9" i="13" s="1"/>
  <c r="J10" i="13" s="1"/>
  <c r="J11" i="13" s="1"/>
  <c r="J12" i="13" s="1"/>
  <c r="J13" i="13" s="1"/>
  <c r="J14" i="13" s="1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J38" i="13" s="1"/>
  <c r="J39" i="13" s="1"/>
  <c r="J40" i="13" s="1"/>
  <c r="J41" i="13" s="1"/>
  <c r="J42" i="13" s="1"/>
  <c r="J43" i="13" s="1"/>
  <c r="J44" i="13" s="1"/>
  <c r="J45" i="13" s="1"/>
  <c r="J46" i="13" s="1"/>
  <c r="J47" i="13" s="1"/>
  <c r="J48" i="13" s="1"/>
  <c r="J49" i="13" s="1"/>
  <c r="J50" i="13" s="1"/>
  <c r="J51" i="13"/>
  <c r="J6" i="17" s="1"/>
  <c r="I57" i="17" l="1"/>
  <c r="J7" i="17"/>
  <c r="J8" i="17" s="1"/>
  <c r="J9" i="17" s="1"/>
  <c r="J10" i="17" s="1"/>
  <c r="J11" i="17" s="1"/>
  <c r="J12" i="17" s="1"/>
  <c r="J13" i="17" s="1"/>
  <c r="J14" i="17" s="1"/>
  <c r="J15" i="17" s="1"/>
  <c r="J16" i="17" s="1"/>
  <c r="J17" i="17" s="1"/>
  <c r="J18" i="17" s="1"/>
  <c r="J19" i="17" s="1"/>
  <c r="J20" i="17" s="1"/>
  <c r="J21" i="17" s="1"/>
  <c r="J22" i="17" s="1"/>
  <c r="J23" i="17" s="1"/>
  <c r="J24" i="17" s="1"/>
  <c r="J25" i="17" s="1"/>
  <c r="J26" i="17" s="1"/>
  <c r="J27" i="17" s="1"/>
  <c r="J28" i="17" s="1"/>
  <c r="J29" i="17" s="1"/>
  <c r="J30" i="17" s="1"/>
  <c r="J31" i="17" s="1"/>
  <c r="J32" i="17" s="1"/>
  <c r="J33" i="17" s="1"/>
  <c r="J34" i="17" s="1"/>
  <c r="J35" i="17" s="1"/>
  <c r="J36" i="17" s="1"/>
  <c r="J37" i="17" s="1"/>
  <c r="J38" i="17" s="1"/>
  <c r="J39" i="17" s="1"/>
  <c r="J40" i="17" s="1"/>
  <c r="J41" i="17" s="1"/>
  <c r="J42" i="17" s="1"/>
  <c r="J43" i="17" s="1"/>
  <c r="J44" i="17" s="1"/>
  <c r="J45" i="17" s="1"/>
  <c r="J46" i="17" s="1"/>
  <c r="J47" i="17" s="1"/>
  <c r="J48" i="17" s="1"/>
  <c r="J49" i="17" s="1"/>
  <c r="J50" i="17" s="1"/>
  <c r="J51" i="17" s="1"/>
  <c r="J52" i="17" s="1"/>
  <c r="J53" i="17" s="1"/>
  <c r="J54" i="17" s="1"/>
  <c r="J56" i="17" s="1"/>
  <c r="J6" i="18" s="1"/>
  <c r="J7" i="18" s="1"/>
  <c r="J8" i="18" s="1"/>
  <c r="J9" i="18" s="1"/>
  <c r="J10" i="18" s="1"/>
  <c r="J11" i="18" s="1"/>
  <c r="J12" i="18" s="1"/>
  <c r="J13" i="18" s="1"/>
  <c r="J14" i="18" s="1"/>
  <c r="J15" i="18" s="1"/>
  <c r="J16" i="18" s="1"/>
  <c r="J17" i="18" s="1"/>
  <c r="J18" i="18" s="1"/>
  <c r="J19" i="18" s="1"/>
  <c r="J20" i="18" s="1"/>
  <c r="J21" i="18" s="1"/>
  <c r="J22" i="18" s="1"/>
  <c r="J23" i="18" s="1"/>
  <c r="J24" i="18" s="1"/>
  <c r="J25" i="18" s="1"/>
  <c r="J26" i="18" s="1"/>
  <c r="J27" i="18" s="1"/>
  <c r="J28" i="18" s="1"/>
  <c r="J29" i="18" s="1"/>
  <c r="J30" i="18" s="1"/>
  <c r="J31" i="18" s="1"/>
  <c r="J32" i="18" s="1"/>
  <c r="J33" i="18" s="1"/>
  <c r="J34" i="18" s="1"/>
  <c r="J35" i="18" s="1"/>
  <c r="J36" i="18" s="1"/>
  <c r="J37" i="18" s="1"/>
  <c r="J38" i="18" s="1"/>
  <c r="J39" i="18" s="1"/>
  <c r="J40" i="18" s="1"/>
  <c r="J41" i="18" s="1"/>
  <c r="J42" i="18" s="1"/>
  <c r="J43" i="18" s="1"/>
  <c r="J44" i="18" s="1"/>
  <c r="J45" i="18" s="1"/>
  <c r="J46" i="18" s="1"/>
  <c r="J47" i="18" s="1"/>
  <c r="J48" i="18" s="1"/>
  <c r="J49" i="18" s="1"/>
  <c r="J50" i="18" s="1"/>
  <c r="J51" i="18" s="1"/>
  <c r="J52" i="18" s="1"/>
  <c r="J53" i="18" s="1"/>
  <c r="J54" i="18" s="1"/>
  <c r="J56" i="18" s="1"/>
  <c r="J6" i="19" l="1"/>
  <c r="J7" i="19" s="1"/>
  <c r="J8" i="19" s="1"/>
  <c r="J9" i="19" s="1"/>
  <c r="J10" i="19" s="1"/>
  <c r="J11" i="19" s="1"/>
  <c r="J12" i="19" s="1"/>
  <c r="J13" i="19" s="1"/>
  <c r="J14" i="19" s="1"/>
  <c r="J15" i="19" s="1"/>
  <c r="J16" i="19" s="1"/>
  <c r="J17" i="19" s="1"/>
  <c r="J18" i="19" s="1"/>
  <c r="J19" i="19" s="1"/>
  <c r="J20" i="19" s="1"/>
  <c r="J21" i="19" s="1"/>
  <c r="J22" i="19" s="1"/>
  <c r="J23" i="19" s="1"/>
  <c r="J8" i="21"/>
  <c r="J9" i="21" s="1"/>
  <c r="J10" i="21" s="1"/>
  <c r="J11" i="21" s="1"/>
  <c r="J12" i="21" s="1"/>
  <c r="J13" i="21" s="1"/>
  <c r="J14" i="21" s="1"/>
  <c r="J15" i="21" s="1"/>
  <c r="J16" i="21" s="1"/>
  <c r="J17" i="21" s="1"/>
  <c r="J18" i="21" s="1"/>
  <c r="J19" i="21" s="1"/>
  <c r="J20" i="21" s="1"/>
  <c r="J21" i="21" s="1"/>
  <c r="J22" i="21" s="1"/>
  <c r="J23" i="21" s="1"/>
  <c r="J24" i="21" s="1"/>
  <c r="J25" i="21" s="1"/>
  <c r="J26" i="21" s="1"/>
  <c r="J27" i="21" s="1"/>
  <c r="J28" i="21" s="1"/>
  <c r="J29" i="21" s="1"/>
  <c r="J30" i="21" s="1"/>
  <c r="J31" i="21" s="1"/>
  <c r="J32" i="21" s="1"/>
  <c r="J33" i="21" s="1"/>
  <c r="J34" i="21" s="1"/>
  <c r="J35" i="21" s="1"/>
  <c r="J36" i="21" s="1"/>
  <c r="J25" i="19" l="1"/>
  <c r="J26" i="19" s="1"/>
  <c r="J27" i="19" s="1"/>
  <c r="J28" i="19" s="1"/>
  <c r="J29" i="19" s="1"/>
  <c r="J30" i="19" s="1"/>
  <c r="J31" i="19" s="1"/>
  <c r="J32" i="19" s="1"/>
  <c r="J33" i="19" s="1"/>
  <c r="J34" i="19" s="1"/>
  <c r="J35" i="19" s="1"/>
  <c r="J36" i="19" s="1"/>
  <c r="J37" i="19" s="1"/>
  <c r="J38" i="19" s="1"/>
  <c r="J39" i="19" s="1"/>
  <c r="J40" i="19" s="1"/>
  <c r="J41" i="19" s="1"/>
  <c r="J42" i="19" s="1"/>
  <c r="J43" i="19" s="1"/>
  <c r="J44" i="19" s="1"/>
  <c r="J45" i="19" s="1"/>
  <c r="J46" i="19" s="1"/>
  <c r="J47" i="19" s="1"/>
  <c r="J48" i="19" s="1"/>
  <c r="J49" i="19" s="1"/>
  <c r="J50" i="19" s="1"/>
  <c r="J51" i="19" s="1"/>
  <c r="J52" i="19" s="1"/>
  <c r="J53" i="19" s="1"/>
  <c r="J54" i="19" s="1"/>
  <c r="J55" i="19" s="1"/>
  <c r="J56" i="19" s="1"/>
  <c r="J57" i="19" s="1"/>
  <c r="J58" i="19" s="1"/>
  <c r="J59" i="19" s="1"/>
  <c r="J60" i="19" s="1"/>
  <c r="J61" i="19" s="1"/>
  <c r="J62" i="19" s="1"/>
  <c r="J63" i="19" s="1"/>
  <c r="J64" i="19" s="1"/>
  <c r="J65" i="19" s="1"/>
  <c r="J66" i="19" s="1"/>
  <c r="J67" i="19" s="1"/>
  <c r="J68" i="19" s="1"/>
  <c r="J69" i="19" s="1"/>
  <c r="J70" i="19" s="1"/>
  <c r="J72" i="19" s="1"/>
  <c r="J2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mcwal</author>
  </authors>
  <commentList>
    <comment ref="H17" authorId="0" shapeId="0" xr:uid="{00000000-0006-0000-0700-000001000000}">
      <text>
        <r>
          <rPr>
            <b/>
            <sz val="9"/>
            <rFont val="Times New Roman"/>
          </rPr>
          <t>mcwal:</t>
        </r>
        <r>
          <rPr>
            <sz val="9"/>
            <rFont val="Times New Roman"/>
          </rPr>
          <t xml:space="preserve">
$80 is for Dues/ 80 is for Tshirts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C. Walls</author>
  </authors>
  <commentList>
    <comment ref="I25" authorId="0" shapeId="0" xr:uid="{E0D1DC53-925C-4DCA-A089-65571F96E5B2}">
      <text>
        <r>
          <rPr>
            <b/>
            <sz val="9"/>
            <color indexed="81"/>
            <rFont val="Tahoma"/>
            <charset val="1"/>
          </rPr>
          <t xml:space="preserve">Michael C. Walls:
received a total of $400. 240 for Candy Sales and 80 for Felica Dues and 80 for Joann Dues
</t>
        </r>
      </text>
    </comment>
    <comment ref="I33" authorId="0" shapeId="0" xr:uid="{CE2E222A-A477-4525-91F8-F0DE5C4CD921}">
      <text>
        <r>
          <rPr>
            <b/>
            <sz val="9"/>
            <color indexed="81"/>
            <rFont val="Tahoma"/>
            <charset val="1"/>
          </rPr>
          <t>Michael C. Walls:</t>
        </r>
        <r>
          <rPr>
            <sz val="9"/>
            <color indexed="81"/>
            <rFont val="Tahoma"/>
            <charset val="1"/>
          </rPr>
          <t xml:space="preserve">
Sharon baker Membership dues 2020 &amp; Q1 2024</t>
        </r>
      </text>
    </comment>
  </commentList>
</comments>
</file>

<file path=xl/sharedStrings.xml><?xml version="1.0" encoding="utf-8"?>
<sst xmlns="http://schemas.openxmlformats.org/spreadsheetml/2006/main" count="1461" uniqueCount="516">
  <si>
    <t>United Campbell Avenue Block Club Organization</t>
  </si>
  <si>
    <t>Created/First Review</t>
  </si>
  <si>
    <t>Second Review</t>
  </si>
  <si>
    <t xml:space="preserve">Membership Dues </t>
  </si>
  <si>
    <t>MD-2023</t>
  </si>
  <si>
    <t>RW 8/14/2023</t>
  </si>
  <si>
    <t>Treasury Reports</t>
  </si>
  <si>
    <t>Q1-2023</t>
  </si>
  <si>
    <t>Q2-2023</t>
  </si>
  <si>
    <t>Q3-2023</t>
  </si>
  <si>
    <t>Block Club Budget</t>
  </si>
  <si>
    <t>BCB-2023</t>
  </si>
  <si>
    <t>Block Club Party Expenses</t>
  </si>
  <si>
    <t>BCPL-2023</t>
  </si>
  <si>
    <t>United Campbell Ave Block Club Monthly dues</t>
  </si>
  <si>
    <t>New Member</t>
  </si>
  <si>
    <t>Name</t>
  </si>
  <si>
    <t>Address</t>
  </si>
  <si>
    <t>Jan</t>
  </si>
  <si>
    <t>April</t>
  </si>
  <si>
    <t>July</t>
  </si>
  <si>
    <t>Oct</t>
  </si>
  <si>
    <t>Paid</t>
  </si>
  <si>
    <t>Balance Due</t>
  </si>
  <si>
    <t>Kenny &amp; Mornica Jones</t>
  </si>
  <si>
    <t>Michael &amp; Regina Walls</t>
  </si>
  <si>
    <t>Yvette Pierce</t>
  </si>
  <si>
    <t>Rochelle Marceillars</t>
  </si>
  <si>
    <t>Joanne &amp; Michael Wells</t>
  </si>
  <si>
    <t>John McBeth</t>
  </si>
  <si>
    <t>Felicia  &amp; Ivan Knight</t>
  </si>
  <si>
    <t>Latasha Wallace</t>
  </si>
  <si>
    <t>Natasha Chambers</t>
  </si>
  <si>
    <t>Catherine Travis</t>
  </si>
  <si>
    <t>Felicia &amp; Will Davis</t>
  </si>
  <si>
    <t>Diane &amp; Craig Tucker</t>
  </si>
  <si>
    <t>Lorita Patterson</t>
  </si>
  <si>
    <t>LaToiya Bynum</t>
  </si>
  <si>
    <t>Janice Thornton</t>
  </si>
  <si>
    <t>Dena Wilson</t>
  </si>
  <si>
    <t>Tanya &amp; Raymond Smith</t>
  </si>
  <si>
    <t>Olumole Elegbede</t>
  </si>
  <si>
    <t>Dilma "Dee" Moran</t>
  </si>
  <si>
    <t>Virgie Marie Holiday</t>
  </si>
  <si>
    <t>Patricia &amp; Thomas Tate</t>
  </si>
  <si>
    <t>Tara and Charles King</t>
  </si>
  <si>
    <t>Karen &amp; Hugh Midderhoff</t>
  </si>
  <si>
    <t>Total</t>
  </si>
  <si>
    <t>2023 United Campbell Avenue Block Club Budget</t>
  </si>
  <si>
    <t xml:space="preserve">Summary </t>
  </si>
  <si>
    <r>
      <rPr>
        <b/>
        <sz val="18"/>
        <color rgb="FF000000"/>
        <rFont val="Calibri"/>
        <charset val="134"/>
        <scheme val="minor"/>
      </rPr>
      <t xml:space="preserve">2023 Total
</t>
    </r>
    <r>
      <rPr>
        <b/>
        <sz val="16"/>
        <color rgb="FF000000"/>
        <rFont val="Calibri"/>
        <charset val="134"/>
        <scheme val="minor"/>
      </rPr>
      <t>Projected</t>
    </r>
    <r>
      <rPr>
        <b/>
        <sz val="18"/>
        <color rgb="FF000000"/>
        <rFont val="Calibri"/>
        <charset val="134"/>
        <scheme val="minor"/>
      </rPr>
      <t xml:space="preserve"> Cost</t>
    </r>
  </si>
  <si>
    <r>
      <rPr>
        <b/>
        <sz val="18"/>
        <color rgb="FF000000"/>
        <rFont val="Calibri"/>
        <charset val="134"/>
        <scheme val="minor"/>
      </rPr>
      <t xml:space="preserve">2023 Total
</t>
    </r>
    <r>
      <rPr>
        <b/>
        <sz val="16"/>
        <color rgb="FF000000"/>
        <rFont val="Calibri"/>
        <charset val="134"/>
        <scheme val="minor"/>
      </rPr>
      <t>Actual Cost</t>
    </r>
  </si>
  <si>
    <r>
      <rPr>
        <b/>
        <sz val="18"/>
        <color rgb="FF000000"/>
        <rFont val="Calibri"/>
        <charset val="134"/>
        <scheme val="minor"/>
      </rPr>
      <t xml:space="preserve">2023 Total
</t>
    </r>
    <r>
      <rPr>
        <b/>
        <sz val="16"/>
        <color rgb="FF000000"/>
        <rFont val="Calibri"/>
        <charset val="134"/>
        <scheme val="minor"/>
      </rPr>
      <t>Difference</t>
    </r>
  </si>
  <si>
    <t>2023 Projected Income Source</t>
  </si>
  <si>
    <r>
      <rPr>
        <b/>
        <sz val="18"/>
        <color rgb="FF000000"/>
        <rFont val="Calibri"/>
        <charset val="134"/>
        <scheme val="minor"/>
      </rPr>
      <t xml:space="preserve">2024 Total
</t>
    </r>
    <r>
      <rPr>
        <b/>
        <sz val="16"/>
        <color rgb="FF000000"/>
        <rFont val="Calibri"/>
        <charset val="134"/>
        <scheme val="minor"/>
      </rPr>
      <t>Projected</t>
    </r>
    <r>
      <rPr>
        <b/>
        <sz val="18"/>
        <color rgb="FF000000"/>
        <rFont val="Calibri"/>
        <charset val="134"/>
        <scheme val="minor"/>
      </rPr>
      <t xml:space="preserve"> Cost</t>
    </r>
  </si>
  <si>
    <r>
      <rPr>
        <b/>
        <sz val="18"/>
        <color rgb="FF000000"/>
        <rFont val="Calibri"/>
        <charset val="134"/>
        <scheme val="minor"/>
      </rPr>
      <t xml:space="preserve">2024 Total
</t>
    </r>
    <r>
      <rPr>
        <b/>
        <sz val="16"/>
        <color rgb="FF000000"/>
        <rFont val="Calibri"/>
        <charset val="134"/>
        <scheme val="minor"/>
      </rPr>
      <t>Actual Cost</t>
    </r>
  </si>
  <si>
    <r>
      <rPr>
        <b/>
        <sz val="18"/>
        <color rgb="FF000000"/>
        <rFont val="Calibri"/>
        <charset val="134"/>
        <scheme val="minor"/>
      </rPr>
      <t xml:space="preserve">2024 Total
</t>
    </r>
    <r>
      <rPr>
        <b/>
        <sz val="16"/>
        <color rgb="FF000000"/>
        <rFont val="Calibri"/>
        <charset val="134"/>
        <scheme val="minor"/>
      </rPr>
      <t>Difference</t>
    </r>
  </si>
  <si>
    <t>2024 Projected Income Source</t>
  </si>
  <si>
    <t>Membership Dues @ 
$20/quarter</t>
  </si>
  <si>
    <t>Number of Households 
(contact list)</t>
  </si>
  <si>
    <t>Budget Line Item</t>
  </si>
  <si>
    <t>Expenses</t>
  </si>
  <si>
    <t>Extra Income (donations)</t>
  </si>
  <si>
    <t>Housing</t>
  </si>
  <si>
    <t>Projected
Cost</t>
  </si>
  <si>
    <t>Actual
Cost</t>
  </si>
  <si>
    <t>Difference</t>
  </si>
  <si>
    <t>Total Yearly Income</t>
  </si>
  <si>
    <t>L1- Legal</t>
  </si>
  <si>
    <r>
      <rPr>
        <sz val="18"/>
        <color rgb="FFFF0000"/>
        <rFont val="Calibri"/>
        <charset val="134"/>
        <scheme val="minor"/>
      </rPr>
      <t>**</t>
    </r>
    <r>
      <rPr>
        <sz val="18"/>
        <color rgb="FF000000"/>
        <rFont val="Calibri"/>
        <charset val="134"/>
        <scheme val="minor"/>
      </rPr>
      <t xml:space="preserve">
-  Articles of Inc. ($50)
- 501©(3) applic ($600)
- Illinois Charity Bureau Fund ($15)</t>
    </r>
  </si>
  <si>
    <t>L2-Administrative</t>
  </si>
  <si>
    <t xml:space="preserve">
-  Printing/copies ($100)
-  Postage ($12)
-  Paper ($10)
-  Other Supplies ($10)</t>
  </si>
  <si>
    <t xml:space="preserve">
Actual Income Source</t>
  </si>
  <si>
    <t>L3-Post Office Box</t>
  </si>
  <si>
    <r>
      <rPr>
        <b/>
        <sz val="18"/>
        <color rgb="FFFF0000"/>
        <rFont val="Calibri"/>
        <charset val="134"/>
        <scheme val="minor"/>
      </rPr>
      <t xml:space="preserve">* </t>
    </r>
    <r>
      <rPr>
        <sz val="18"/>
        <color rgb="FF000000"/>
        <rFont val="Calibri"/>
        <charset val="134"/>
        <scheme val="minor"/>
      </rPr>
      <t xml:space="preserve">(rental) </t>
    </r>
  </si>
  <si>
    <t>Membership Dues @
 $20/quarter or $80/year</t>
  </si>
  <si>
    <t>L4-Awards/Gifts/Certificates</t>
  </si>
  <si>
    <t xml:space="preserve">
-  Certificate paper ($15)         Certificate holder ($50)
- Gifts/Gift cards ($100)</t>
  </si>
  <si>
    <t xml:space="preserve">Number of Households
paying membership dues </t>
  </si>
  <si>
    <t>L5-Mtgs/Events//Activities</t>
  </si>
  <si>
    <t xml:space="preserve">
-  Refreshments ($75)
-  Block Club Party ($2000)</t>
  </si>
  <si>
    <t>L6-Customize Items</t>
  </si>
  <si>
    <r>
      <rPr>
        <b/>
        <sz val="18"/>
        <color rgb="FF000000"/>
        <rFont val="Calibri"/>
        <charset val="134"/>
        <scheme val="minor"/>
      </rPr>
      <t xml:space="preserve">
-  </t>
    </r>
    <r>
      <rPr>
        <sz val="18"/>
        <color rgb="FF000000"/>
        <rFont val="Calibri"/>
        <charset val="134"/>
        <scheme val="minor"/>
      </rPr>
      <t>Book bags ($225)</t>
    </r>
  </si>
  <si>
    <t>Total Income</t>
  </si>
  <si>
    <t>L7-Technology</t>
  </si>
  <si>
    <r>
      <rPr>
        <sz val="18"/>
        <color rgb="FFFF0000"/>
        <rFont val="Calibri"/>
        <charset val="134"/>
        <scheme val="minor"/>
      </rPr>
      <t>*</t>
    </r>
    <r>
      <rPr>
        <sz val="18"/>
        <color rgb="FF000000"/>
        <rFont val="Calibri"/>
        <charset val="134"/>
        <scheme val="minor"/>
      </rPr>
      <t xml:space="preserve">
-  Website domain, email address, logo, social media ($165)
</t>
    </r>
  </si>
  <si>
    <t xml:space="preserve">
Balance</t>
  </si>
  <si>
    <t>L8-Other</t>
  </si>
  <si>
    <r>
      <rPr>
        <sz val="18"/>
        <color rgb="FFFF0000"/>
        <rFont val="Calibri"/>
        <charset val="134"/>
        <scheme val="minor"/>
      </rPr>
      <t>*</t>
    </r>
    <r>
      <rPr>
        <sz val="18"/>
        <color rgb="FF000000"/>
        <rFont val="Calibri"/>
        <charset val="134"/>
        <scheme val="minor"/>
      </rPr>
      <t xml:space="preserve">
-  Business Checks
</t>
    </r>
  </si>
  <si>
    <t>Projected balance</t>
  </si>
  <si>
    <t>Actual balance</t>
  </si>
  <si>
    <t>FUNDS-MOVE/ADDED</t>
  </si>
  <si>
    <t>*FUNDS MOVE/ADDED &amp; APPROVED</t>
  </si>
  <si>
    <t xml:space="preserve">*L 7 $31+ L8 </t>
  </si>
  <si>
    <t>**L3 $49+ L7 $31+ L8 $115=$195</t>
  </si>
  <si>
    <r>
      <rPr>
        <sz val="14"/>
        <color rgb="FFFF0000"/>
        <rFont val="Calibri"/>
        <charset val="134"/>
        <scheme val="minor"/>
      </rPr>
      <t xml:space="preserve"> **</t>
    </r>
    <r>
      <rPr>
        <b/>
        <sz val="14"/>
        <color rgb="FFFF0000"/>
        <rFont val="Calibri"/>
        <charset val="134"/>
        <scheme val="minor"/>
      </rPr>
      <t>L1 $323- $195=$128</t>
    </r>
  </si>
  <si>
    <r>
      <rPr>
        <b/>
        <sz val="20"/>
        <color theme="1"/>
        <rFont val="Times New Roman"/>
        <charset val="134"/>
      </rPr>
      <t xml:space="preserve">2023 United Campbell Avenue Block Club 
Treasurer's Report  </t>
    </r>
    <r>
      <rPr>
        <sz val="20"/>
        <color theme="1"/>
        <rFont val="Calibri"/>
        <charset val="134"/>
        <scheme val="minor"/>
      </rPr>
      <t xml:space="preserve">
</t>
    </r>
    <r>
      <rPr>
        <i/>
        <sz val="12"/>
        <color theme="1"/>
        <rFont val="Times New Roman"/>
        <charset val="134"/>
      </rPr>
      <t>January 1, 2023 to March 31, 2023</t>
    </r>
  </si>
  <si>
    <t>Date</t>
  </si>
  <si>
    <t>Name/Entity</t>
  </si>
  <si>
    <t>Purpose</t>
  </si>
  <si>
    <t>Budget Line 
Item</t>
  </si>
  <si>
    <t>Reimburse Amount Pending</t>
  </si>
  <si>
    <t>Check #</t>
  </si>
  <si>
    <t>Withdrawal</t>
  </si>
  <si>
    <t>Deposit</t>
  </si>
  <si>
    <t>Balance</t>
  </si>
  <si>
    <t>Ipostal Business Address (2 years)</t>
  </si>
  <si>
    <t>roll over</t>
  </si>
  <si>
    <t>Kenny Jones</t>
  </si>
  <si>
    <t>Articles of Incorporation (Fee)</t>
  </si>
  <si>
    <t>Rochelle Marceillar</t>
  </si>
  <si>
    <t>Org. Webpage (Domain&amp;Business Email)</t>
  </si>
  <si>
    <t>Org. Webpage App Fee (2 years)</t>
  </si>
  <si>
    <t>Sharon Rucker</t>
  </si>
  <si>
    <t>FedEx (Fliers Outreach)</t>
  </si>
  <si>
    <t>3/1/23-3/31/23</t>
  </si>
  <si>
    <t>Transfers In from Members/Bank Deposits</t>
  </si>
  <si>
    <t>Membership Dues</t>
  </si>
  <si>
    <t>TOTAL</t>
  </si>
  <si>
    <t>Bank Balance as of 03/31/23</t>
  </si>
  <si>
    <r>
      <rPr>
        <b/>
        <sz val="20"/>
        <color theme="1"/>
        <rFont val="Times New Roman"/>
        <charset val="134"/>
      </rPr>
      <t xml:space="preserve">2023 United Campbell Avenue Block Club 
Treasurer's Report  </t>
    </r>
    <r>
      <rPr>
        <sz val="20"/>
        <color theme="1"/>
        <rFont val="Calibri"/>
        <charset val="134"/>
        <scheme val="minor"/>
      </rPr>
      <t xml:space="preserve">
</t>
    </r>
    <r>
      <rPr>
        <i/>
        <sz val="12"/>
        <color theme="1"/>
        <rFont val="Times New Roman"/>
        <charset val="134"/>
      </rPr>
      <t>April 1, 2023 to June 30, 2023</t>
    </r>
  </si>
  <si>
    <t>4/1/2023-4/31/2023</t>
  </si>
  <si>
    <t>Membersship Dues</t>
  </si>
  <si>
    <t>5/1/2023-5/31/2023</t>
  </si>
  <si>
    <t>Checks Unlimited</t>
  </si>
  <si>
    <t>Business Checks</t>
  </si>
  <si>
    <t>Meeting Refreshments</t>
  </si>
  <si>
    <t>Cookies/Water for Block Meeting4/15/23</t>
  </si>
  <si>
    <t>Outreach</t>
  </si>
  <si>
    <t>Can goods</t>
  </si>
  <si>
    <t>Legal</t>
  </si>
  <si>
    <t>501©(3) Application</t>
  </si>
  <si>
    <t>Cards</t>
  </si>
  <si>
    <t>Donation Cards-canva</t>
  </si>
  <si>
    <t>6/1/23-6/31/23</t>
  </si>
  <si>
    <t>Club Acct-2278</t>
  </si>
  <si>
    <t>Mayor Sympathy Card</t>
  </si>
  <si>
    <t>Bank Balance as of 06/31/23</t>
  </si>
  <si>
    <r>
      <rPr>
        <b/>
        <sz val="20"/>
        <color theme="1"/>
        <rFont val="Times New Roman"/>
        <charset val="134"/>
      </rPr>
      <t xml:space="preserve">2023 United Campbell Avenue Block Club 
Treasurer's Report  </t>
    </r>
    <r>
      <rPr>
        <i/>
        <sz val="12"/>
        <color theme="1"/>
        <rFont val="Times New Roman"/>
        <charset val="134"/>
      </rPr>
      <t xml:space="preserve"> 
July 1,2023 to September 31, 2023</t>
    </r>
  </si>
  <si>
    <t>Giftcards for Block Club  Graduates</t>
  </si>
  <si>
    <t>Block Club Party- Table Coverings</t>
  </si>
  <si>
    <t>Illinois Charity Bureau Fund( Registration)</t>
  </si>
  <si>
    <t>Monthly meeting(napkin,water, cultey,plate, pasterytray)</t>
  </si>
  <si>
    <t>Block Club Party-Administrative</t>
  </si>
  <si>
    <t>Block Club Party- Certificate Paper</t>
  </si>
  <si>
    <t>T-Shirt Money from Members</t>
  </si>
  <si>
    <t>Block Club Party- Drawstring Backpacks</t>
  </si>
  <si>
    <t>Block Club Party- Certificate Covers</t>
  </si>
  <si>
    <t>Membership Dues/ Tshirt Money from Members</t>
  </si>
  <si>
    <t>Block Club Party- Custom Stickers</t>
  </si>
  <si>
    <t>Block Club Party- School supplies for Bookbags</t>
  </si>
  <si>
    <t>Tate Tees Custom Apparel Purchase</t>
  </si>
  <si>
    <t>Calumet City Mayor</t>
  </si>
  <si>
    <t>Block Club Party</t>
  </si>
  <si>
    <t>Block Club Party- Caprisun, Beef Patties, Water, Hot Dogs, ICEE, Lays Potato Chips</t>
  </si>
  <si>
    <t>Felicia Craig</t>
  </si>
  <si>
    <t>Block Club Party- Popcorn</t>
  </si>
  <si>
    <t xml:space="preserve">Block Club Party- Gift Cards </t>
  </si>
  <si>
    <t>Block Club Party- lighter fluid, charcoal, hamburger buns, hot dog buns</t>
  </si>
  <si>
    <t>Block Club Party-Lighter Fluid</t>
  </si>
  <si>
    <t>Block Club Party- Cube Ice</t>
  </si>
  <si>
    <t>Refund From Sams Club for Hot Dogs</t>
  </si>
  <si>
    <t>Block Club Party- Popsicles and Turkey Burgers</t>
  </si>
  <si>
    <t>Block Club Party- Turkey burgers, hamburger buns + express delivery and driver tip</t>
  </si>
  <si>
    <t>Block Club Party-Caricature Portraits</t>
  </si>
  <si>
    <t>Block Club Party-Bouncy House</t>
  </si>
  <si>
    <t xml:space="preserve">Org. Office Supplies </t>
  </si>
  <si>
    <t>Block Club Party- Disc Jockey</t>
  </si>
  <si>
    <t>Repayment by Felica for water 0n 8/7/23</t>
  </si>
  <si>
    <t>Checkbook Binder/Receipt Book</t>
  </si>
  <si>
    <r>
      <rPr>
        <b/>
        <sz val="20"/>
        <color theme="1"/>
        <rFont val="Times New Roman"/>
        <charset val="134"/>
      </rPr>
      <t xml:space="preserve">2023 United Campbell Avenue Block Club 
Treasurer's Report  </t>
    </r>
    <r>
      <rPr>
        <i/>
        <sz val="12"/>
        <color theme="1"/>
        <rFont val="Times New Roman"/>
        <charset val="134"/>
      </rPr>
      <t xml:space="preserve"> 
October 1,2023 to December 31, 2023</t>
    </r>
  </si>
  <si>
    <t xml:space="preserve">2023 UNITED CAMPBELL AVENUE BLOCK CLUB PARTY LIST - FINAL CLUB COSTS </t>
  </si>
  <si>
    <t>COST</t>
  </si>
  <si>
    <t>RECEIPT/
INVOICE</t>
  </si>
  <si>
    <t>PAID</t>
  </si>
  <si>
    <t>REIMBURSE</t>
  </si>
  <si>
    <t>FORM 
SUBMITTED</t>
  </si>
  <si>
    <t>Disc Jockey</t>
  </si>
  <si>
    <t>X</t>
  </si>
  <si>
    <t>Caricature Portraits</t>
  </si>
  <si>
    <t>Bouncy House (large)/Delivery</t>
  </si>
  <si>
    <t>Pop-Ice Pops</t>
  </si>
  <si>
    <t>ICEE tubes</t>
  </si>
  <si>
    <t>Popcorn</t>
  </si>
  <si>
    <t>Hamburger Buns</t>
  </si>
  <si>
    <t>Hot Dog Buns</t>
  </si>
  <si>
    <t>Burgers Beef</t>
  </si>
  <si>
    <t>Hot Dogs Beef</t>
  </si>
  <si>
    <t>Turkey Burgers</t>
  </si>
  <si>
    <t>Express Delivery</t>
  </si>
  <si>
    <t>Driver Tip</t>
  </si>
  <si>
    <t>Lays Classic Chips</t>
  </si>
  <si>
    <t>Water</t>
  </si>
  <si>
    <t>Capri Pouch Juice</t>
  </si>
  <si>
    <t>Ice (bags)</t>
  </si>
  <si>
    <t>Table Coverings (6)</t>
  </si>
  <si>
    <t>Charcoal</t>
  </si>
  <si>
    <t>Lighter Fluid</t>
  </si>
  <si>
    <t>Certficate Paper</t>
  </si>
  <si>
    <t>Gift Cards (7 @ $25.00)</t>
  </si>
  <si>
    <t>Gift Card</t>
  </si>
  <si>
    <t>Custom Stickers</t>
  </si>
  <si>
    <t>Ink Cartridge (printer)</t>
  </si>
  <si>
    <t xml:space="preserve">Certificate Holders </t>
  </si>
  <si>
    <t xml:space="preserve">
Drawstring Backpack Bags</t>
  </si>
  <si>
    <t>Spiral Notebooks 
2-Pocket Folders
Rulers
Pencil Sharpeners
Coloring &amp; Activity Books</t>
  </si>
  <si>
    <t xml:space="preserve">ABC Coloring Books
ABC , Number &amp; Shape Tracing Books
Kindergarten Writing Paper Workbook 
</t>
  </si>
  <si>
    <t xml:space="preserve"> Refunds</t>
  </si>
  <si>
    <t>Gift Cards 3 @ $10.00)</t>
  </si>
  <si>
    <t>Bank Balance as of 08/31/23</t>
  </si>
  <si>
    <t xml:space="preserve"> 10/17/23</t>
  </si>
  <si>
    <t>Meeting Refreshment</t>
  </si>
  <si>
    <t>L5-Mtgs/Event/Activities</t>
  </si>
  <si>
    <t>Bank Balance as of 12/31/23</t>
  </si>
  <si>
    <t xml:space="preserve"> 10/31/23</t>
  </si>
  <si>
    <t>Community Expense (Social Event)</t>
  </si>
  <si>
    <t>Donation</t>
  </si>
  <si>
    <t>Org. Webpage App Fee (2 years) General/Admin Expenses</t>
  </si>
  <si>
    <t>Community Expense (Toy Drive) Walmart</t>
  </si>
  <si>
    <t>Community Expense (Social Event) Theo Steak&amp; Seafood</t>
  </si>
  <si>
    <t>Membership Dues Account Receivable</t>
  </si>
  <si>
    <t>Monthly Meeting Sam Club 6489(General/Admin Expenes)</t>
  </si>
  <si>
    <t>Monthly Meeting Pete Fresh Market(water,Ice,party tray,pastery) General/Admin Expense)</t>
  </si>
  <si>
    <t>RW 1/11/23</t>
  </si>
  <si>
    <t>Q4 2023</t>
  </si>
  <si>
    <t>Fundraisers</t>
  </si>
  <si>
    <t>Membership Dues @ 
$20/quarter or $80/year</t>
  </si>
  <si>
    <r>
      <t xml:space="preserve">2024 Total
</t>
    </r>
    <r>
      <rPr>
        <b/>
        <sz val="16"/>
        <color rgb="FF000000"/>
        <rFont val="Calibri"/>
        <charset val="134"/>
        <scheme val="minor"/>
      </rPr>
      <t>Projected</t>
    </r>
    <r>
      <rPr>
        <b/>
        <sz val="18"/>
        <color rgb="FF000000"/>
        <rFont val="Calibri"/>
        <charset val="134"/>
        <scheme val="minor"/>
      </rPr>
      <t xml:space="preserve"> Cost</t>
    </r>
  </si>
  <si>
    <r>
      <t xml:space="preserve">2024 Total
</t>
    </r>
    <r>
      <rPr>
        <b/>
        <sz val="16"/>
        <color rgb="FF000000"/>
        <rFont val="Calibri"/>
        <charset val="134"/>
        <scheme val="minor"/>
      </rPr>
      <t>Actual Cost</t>
    </r>
  </si>
  <si>
    <r>
      <t xml:space="preserve">2024 Total
</t>
    </r>
    <r>
      <rPr>
        <b/>
        <sz val="16"/>
        <color rgb="FF000000"/>
        <rFont val="Calibri"/>
        <charset val="134"/>
        <scheme val="minor"/>
      </rPr>
      <t>Difference</t>
    </r>
  </si>
  <si>
    <t>Vivian Greenwood</t>
  </si>
  <si>
    <t>ZELLE FROM ROCHELLE MARCEILLARS</t>
  </si>
  <si>
    <t>ILSOS NFP ANNUAL RPT       8667566041     IL</t>
  </si>
  <si>
    <t>ZELLE FROM REGINA WALLS</t>
  </si>
  <si>
    <t>WIX COM 1096923057         SAN FRANCISC   CA</t>
  </si>
  <si>
    <t>ZELLE FROM FELICIA A CRAIG-KNIGHT</t>
  </si>
  <si>
    <t>ZELLE FROM MORNICA JONES</t>
  </si>
  <si>
    <t>CCD  NETWORK FOR GOOD CORP PMT</t>
  </si>
  <si>
    <t>WIX COM                    14156399034    CA</t>
  </si>
  <si>
    <t>530 TORRENCE AVE           CALUMET CITY   IL</t>
  </si>
  <si>
    <t>ZELLE FROM LORITA PATTERSON</t>
  </si>
  <si>
    <t>ZELLE FROM YVETTE PIERCE</t>
  </si>
  <si>
    <t>ZELLE FROM LATASHA WALLACE-BRITTE</t>
  </si>
  <si>
    <t>SAMS CLUB  6489            CALUMET CITY   IL</t>
  </si>
  <si>
    <t>Description</t>
  </si>
  <si>
    <t>Zelle to Felicia A Craig-Knight - Refuned Payment Received in Error</t>
  </si>
  <si>
    <t>Received in Error</t>
  </si>
  <si>
    <t>Refunded Payment Received in Error</t>
  </si>
  <si>
    <t xml:space="preserve">Felicia </t>
  </si>
  <si>
    <t>JoAnn</t>
  </si>
  <si>
    <t>Sec. Of State  Articles of Incoporation</t>
  </si>
  <si>
    <t>Monthly Meeting Sam Club 6489 (water, muffins juice)(General/Admin Expenes)</t>
  </si>
  <si>
    <t>WIX.Com Fees</t>
  </si>
  <si>
    <t>Check From Oluwole A Elegbede</t>
  </si>
  <si>
    <r>
      <t xml:space="preserve">2024 United Campbell Avenue Block Club 
Treasurer's Report  </t>
    </r>
    <r>
      <rPr>
        <i/>
        <sz val="12"/>
        <color theme="1"/>
        <rFont val="Times New Roman"/>
        <charset val="134"/>
      </rPr>
      <t xml:space="preserve"> 
January 1,2024 to March 31, 2024</t>
    </r>
  </si>
  <si>
    <t>Illinois Charity Bureau Fund</t>
  </si>
  <si>
    <t>IpostalshipItems</t>
  </si>
  <si>
    <t>Amazon Print cartridges</t>
  </si>
  <si>
    <t>Ipostal Renewal Fee</t>
  </si>
  <si>
    <t>Bank Balance as of 04/02/24</t>
  </si>
  <si>
    <r>
      <t xml:space="preserve">2024 United Campbell Avenue Block Club 
Treasurer's Report  </t>
    </r>
    <r>
      <rPr>
        <i/>
        <sz val="12"/>
        <color theme="1"/>
        <rFont val="Times New Roman"/>
        <charset val="134"/>
      </rPr>
      <t xml:space="preserve"> 
April 1,2024 to June 30, 2024</t>
    </r>
  </si>
  <si>
    <t>IPOSTALSHIPITEMS           8455795770     NY</t>
  </si>
  <si>
    <t>RTP CREDIT #TAT DOUBLE GOOD VI #TAT DOUBLE GOOD</t>
  </si>
  <si>
    <t>RTP CREDIT #AYW DOUBLE GOOD VI #AYW DOUBLE GOOD</t>
  </si>
  <si>
    <t>DDA CHECK</t>
  </si>
  <si>
    <t>SP BACKPACKS USA           CORSICANA      TX</t>
  </si>
  <si>
    <t>STRACK   VAN TIL  8786     HAMMOND        IN</t>
  </si>
  <si>
    <t>PPD  Double Good      Double Goo</t>
  </si>
  <si>
    <t>AMAZON COM N94CQ75J3       SEATTLE        WA</t>
  </si>
  <si>
    <t>ZELLE FROM DENA WILSON</t>
  </si>
  <si>
    <t>ZELLE FROM FELICIA L DAVIS</t>
  </si>
  <si>
    <t>ZELLE FROM SHARON THOMASJOHNSON</t>
  </si>
  <si>
    <t>CNS TARGET COM     832     BROOKLYN PARK  MN</t>
  </si>
  <si>
    <t>SQ  TATES TEES             GOSQ COM       IL</t>
  </si>
  <si>
    <t>ZELLE FROM VIVIAN D GREENWOOD</t>
  </si>
  <si>
    <t>OTC BRANDS  INC            OMAHA          NE</t>
  </si>
  <si>
    <t>AMAZON COM ZH1W24FO3       SEATTLE        WA</t>
  </si>
  <si>
    <t>AMAZON COM RG2E58Q00       SEATTLE        WA</t>
  </si>
  <si>
    <t>AMAZON COM V78EY37Q3       SEATTLE        WA</t>
  </si>
  <si>
    <t>79 TH STREET BBQ CALU      CALUMET CITY   IL</t>
  </si>
  <si>
    <t>ZELLE FROM EVA HOLDER</t>
  </si>
  <si>
    <t>WALMART COM                800 925 6278   AR</t>
  </si>
  <si>
    <t>PPD  PAYPAL           ACCTVERIFY</t>
  </si>
  <si>
    <t>ZELLE FROM LUXURY FLEET TRUCKING</t>
  </si>
  <si>
    <t>Verify Balance</t>
  </si>
  <si>
    <t>Balance as of 07/09/24</t>
  </si>
  <si>
    <r>
      <t xml:space="preserve">2024 United Campbell Avenue Block Club 
Treasurer's Report  </t>
    </r>
    <r>
      <rPr>
        <i/>
        <sz val="12"/>
        <color theme="1"/>
        <rFont val="Times New Roman"/>
        <charset val="134"/>
      </rPr>
      <t xml:space="preserve"> 
July 1,2024 to September 30, 2024</t>
    </r>
  </si>
  <si>
    <r>
      <t xml:space="preserve">2024 United Campbell Avenue Block Club 
Treasurer's Report  </t>
    </r>
    <r>
      <rPr>
        <i/>
        <sz val="12"/>
        <color theme="1"/>
        <rFont val="Times New Roman"/>
        <charset val="134"/>
      </rPr>
      <t xml:space="preserve"> 
October 1,2024 to December 31, 2024</t>
    </r>
  </si>
  <si>
    <t>AMAZON COM R72346302       SEATTLE        WA</t>
  </si>
  <si>
    <t>ZELLE TO KENNY GARDINER</t>
  </si>
  <si>
    <t>ZELLE FROM JOHN MCBETHJR</t>
  </si>
  <si>
    <t>AMAZON COM RS8UK3YW0       SEATTLE        WA</t>
  </si>
  <si>
    <t>AMAZON COM RS1BR78X2       SEATTLE        WA</t>
  </si>
  <si>
    <t>ZELLE FROM TANYA BIBBS-SMITH</t>
  </si>
  <si>
    <t>ZELLE FROM DIANE ROGERS TUCKER</t>
  </si>
  <si>
    <t>SUPER SHARKS FISH          CALUMET CITY   IL</t>
  </si>
  <si>
    <t>AMAZON COM RJ5ZA2JE0       SEATTLE        WA</t>
  </si>
  <si>
    <t>AMAZON COM RJ62O5KO0       SEATTLE        WA</t>
  </si>
  <si>
    <t>MCDONALD S F2382           LANSING        IL</t>
  </si>
  <si>
    <t>WAL MART  2817             LANSING        IL</t>
  </si>
  <si>
    <t>SQ  NASHATE EVENT   PA     GOSQ COM       IL</t>
  </si>
  <si>
    <t>SAMSCLUB  6489             CALUMET CITY   IL</t>
  </si>
  <si>
    <t>ZELLE FROM JANICE THORNTON</t>
  </si>
  <si>
    <t>NON-BMO ATM FEE</t>
  </si>
  <si>
    <t>WENDY S 8710               CALUMET CITY   IL</t>
  </si>
  <si>
    <t>LITTLE CAESARS  1705       HAMMOND        IN</t>
  </si>
  <si>
    <t>FIRST SAV BK HE            CALUMET CITY   IL</t>
  </si>
  <si>
    <t>JJ FISH   CHICKEN          CALUMET CITY   IL</t>
  </si>
  <si>
    <t>AMAZON COM DS2MW9603       SEATTLE        WA</t>
  </si>
  <si>
    <t>AMAZON COM 3894O1HT3       SEATTLE        WA</t>
  </si>
  <si>
    <t>AMAZON COM DB6EM8PK3       SEATTLE        WA</t>
  </si>
  <si>
    <t>Balance as of 09/30/24</t>
  </si>
  <si>
    <t>ZELLE FROM LEONIS WRIGHT</t>
  </si>
  <si>
    <t>ZELLE FROM VERONICA JOHNSON</t>
  </si>
  <si>
    <t>ZELLE FROM SHEILA T BROWN</t>
  </si>
  <si>
    <t>ZELLE FROM CONSUELO BUTLER-ALLEN</t>
  </si>
  <si>
    <t>ZELLE FROM KAY RANDLE</t>
  </si>
  <si>
    <t>ZELLE FROM KENDRA MORRISON</t>
  </si>
  <si>
    <t>ZELLE FROM V WILLIAMS, LLC</t>
  </si>
  <si>
    <t>ZELLE FROM DOMINIQUE S TATE</t>
  </si>
  <si>
    <t>ZELLE FROM DEJA D TILLMAN</t>
  </si>
  <si>
    <t>ZELLE FROM ADRIANA SHAMBLE</t>
  </si>
  <si>
    <t>AMAZON COM MK3RW34R3       SEATTLE        WA</t>
  </si>
  <si>
    <t>AMAZON COM I48U70HM3       SEATTLE        WA</t>
  </si>
  <si>
    <t>PARTY CITY 532             CALUMET CITY   IL</t>
  </si>
  <si>
    <t>PARTY CITY BOPIS           800 727 8924   NJ</t>
  </si>
  <si>
    <t>ZELLE FROM DEVONTE BLACKBURN</t>
  </si>
  <si>
    <t>AMAZON COM                 SEATTLE        WA</t>
  </si>
  <si>
    <t>NFG SOUTH SUBURBAN PAD     8882847978     DC</t>
  </si>
  <si>
    <t>L3 Post Office Box</t>
  </si>
  <si>
    <t xml:space="preserve">IPOSTALSHIPITEMS         </t>
  </si>
  <si>
    <t>Fundraiser</t>
  </si>
  <si>
    <t>Postal Renewal Fee</t>
  </si>
  <si>
    <t>Gary Muersch</t>
  </si>
  <si>
    <t xml:space="preserve"> Gina Lamontana </t>
  </si>
  <si>
    <t xml:space="preserve"> Horse Ride Rental</t>
  </si>
  <si>
    <t>Dino Jump.com Bouncy house</t>
  </si>
  <si>
    <t>Block club Party- Popcorn</t>
  </si>
  <si>
    <t>Block club Party- (Canvas, paint set, plastic gloves, paper sheets, stencils, paint trays</t>
  </si>
  <si>
    <t>Fundraiser- 79 Smoked Meats</t>
  </si>
  <si>
    <t>Fundraiser- Strack 7 Van Til</t>
  </si>
  <si>
    <t>NFG SOUTH SUBURBAN PAD     Network Event</t>
  </si>
  <si>
    <t xml:space="preserve"> Fundraiser-PPD  Double Good      </t>
  </si>
  <si>
    <t xml:space="preserve">Block Party-SP BACKPACKS USA           </t>
  </si>
  <si>
    <t>Block Club Party -DJ Kenny Gardiner</t>
  </si>
  <si>
    <t>Fundraiser- 79 TH STREET BBQ CALU    ( Spaghetti, con, salad pop)</t>
  </si>
  <si>
    <t>Donation Fundraiser</t>
  </si>
  <si>
    <t>Crystal &amp; Roy Esteviz</t>
  </si>
  <si>
    <t>Nikia Umbra</t>
  </si>
  <si>
    <t>T-shirt-Fee</t>
  </si>
  <si>
    <t>Virgie Holiday</t>
  </si>
  <si>
    <t>ZELLE FROM Janice Thorton</t>
  </si>
  <si>
    <t>AMAZON COM RB6613XB3      SEATTLE        WA</t>
  </si>
  <si>
    <t>AMAZON COM ZD0S38T43     SEATTLE        WA</t>
  </si>
  <si>
    <t>AMAZON COM WY13Q5ET3       SEATTLE        WA</t>
  </si>
  <si>
    <t>Toy Donation difference</t>
  </si>
  <si>
    <t>Holiday Event Tickets ( Kenny &amp; Monica Jones)</t>
  </si>
  <si>
    <t>ZELLE FROM FELICIA A CRAIG-KNIGHT (Versie)</t>
  </si>
  <si>
    <t>ZELLE FROM REGINA WALLS (Mia Martin)</t>
  </si>
  <si>
    <t>ZELLE FROM REGINA WALLS (Dee Moran)</t>
  </si>
  <si>
    <t>Tank Top (Felicia)</t>
  </si>
  <si>
    <t>T-Shirt</t>
  </si>
  <si>
    <t>ZELLE FROM ROCHELLE MARCEILLARS (Patricia &amp; Thomas Tate)</t>
  </si>
  <si>
    <t>Large Bouncy House</t>
  </si>
  <si>
    <t>ZELLE FROM ROCHELLE MARCEILLARS (Felicia &amp; Rochelle)</t>
  </si>
  <si>
    <t>ZELLE FROM ROCHELLE MARCEILLARS (Roy &amp; Christy)</t>
  </si>
  <si>
    <t xml:space="preserve">Tank Top </t>
  </si>
  <si>
    <t>Tank Top</t>
  </si>
  <si>
    <t>T-shirt</t>
  </si>
  <si>
    <t>ZELLE FROM ROCHELLE MARCEILLARS (Devonte B 3)</t>
  </si>
  <si>
    <t>ZELLE FROM ROCHELLE MARCEILLARS (Ladrena Smith)</t>
  </si>
  <si>
    <t>ZELLE FROM ROCHELLE MARCEILLARS (guests)</t>
  </si>
  <si>
    <t>ZELLE FROM ROCHELLE MARCEILLARS (Anita Bronner)</t>
  </si>
  <si>
    <t>Fundrasiser-Fee (2 tickets &amp; food)</t>
  </si>
  <si>
    <t>Tates Tees</t>
  </si>
  <si>
    <t>Paypal Acctverify</t>
  </si>
  <si>
    <t>Fundraiser Items ( raffle ticket, bag &amp; paper</t>
  </si>
  <si>
    <t>Fundraiser Items(Décor)</t>
  </si>
  <si>
    <t>Fundraiser items(Décor)</t>
  </si>
  <si>
    <t>Fundraiser items(black board)</t>
  </si>
  <si>
    <t>Fundraiser items refund</t>
  </si>
  <si>
    <t>Fundraiser-items (Décor)</t>
  </si>
  <si>
    <t>Donation $70</t>
  </si>
  <si>
    <t>Fundraiser -Party Ticket $30</t>
  </si>
  <si>
    <t>Fundrasiser-Ticket</t>
  </si>
  <si>
    <t>Donation Fundraiser Cash</t>
  </si>
  <si>
    <t>Target</t>
  </si>
  <si>
    <t>School Supplies</t>
  </si>
  <si>
    <t>L8-other</t>
  </si>
  <si>
    <t>Amount</t>
  </si>
  <si>
    <t>Inkind Donations (Gift Cards)</t>
  </si>
  <si>
    <t>4 Imprint</t>
  </si>
  <si>
    <t>InKind Donations</t>
  </si>
  <si>
    <t>Water bottles Customized</t>
  </si>
  <si>
    <t>Pencil Sharpers</t>
  </si>
  <si>
    <t>Oriental Trading</t>
  </si>
  <si>
    <t xml:space="preserve">White Sox </t>
  </si>
  <si>
    <t>Games Tickets</t>
  </si>
  <si>
    <t>Fundraiser Tickets</t>
  </si>
  <si>
    <t>Fundraiser-Items (Table cloths, weights)</t>
  </si>
  <si>
    <t>Fundraiser -Items (Party City Balloons)</t>
  </si>
  <si>
    <t>Community Expense -(Toy Donations) Amazon</t>
  </si>
  <si>
    <t>ZELLE FROM JOHN MCBETH</t>
  </si>
  <si>
    <t>T-shirts</t>
  </si>
  <si>
    <t>Gift Cards-Block Club Party</t>
  </si>
  <si>
    <t>4Imprint Inc (Water bottles)</t>
  </si>
  <si>
    <t>Block Club Meeting</t>
  </si>
  <si>
    <t>Folding Chairs/ Table</t>
  </si>
  <si>
    <t>Food donations for Resident</t>
  </si>
  <si>
    <t>Ink Cartiage</t>
  </si>
  <si>
    <t>IPOSTAL SHIPITEMS          8455795770     NY</t>
  </si>
  <si>
    <t>IPOSTAL STORAGE            8455795770     NY</t>
  </si>
  <si>
    <t>SQ  DREAM PALACE BANQU     LYNWOOD        IL</t>
  </si>
  <si>
    <t>IPOSTAL RENEWAL            8455795770     NY</t>
  </si>
  <si>
    <t>ZELLE TO FELICIA CRAIG-KNIGHT</t>
  </si>
  <si>
    <t>Balance as of 12/29/24</t>
  </si>
  <si>
    <t>Ipostal Shipitems</t>
  </si>
  <si>
    <t>Ipostal Storage</t>
  </si>
  <si>
    <t>Ipostal Renewal</t>
  </si>
  <si>
    <t>l5-Mtgs/Events//Activities</t>
  </si>
  <si>
    <t>Holiday Event Tickets (Rochelle Marceillars )</t>
  </si>
  <si>
    <t>Holiday Event Tickets ( Felicia A Craig Knight)</t>
  </si>
  <si>
    <t>Holiday Event Tickets ( Lolita Patterson)</t>
  </si>
  <si>
    <t>Holiday Event Tickets ( Regina Walls)</t>
  </si>
  <si>
    <t>Holiday Event Tickets ( John McBethur)</t>
  </si>
  <si>
    <t>Dream Palace Banqu Holiday Event</t>
  </si>
  <si>
    <t>Reimburstment to Felicia Craig-Knight overpayment</t>
  </si>
  <si>
    <t>Block club party food &amp; drinks</t>
  </si>
  <si>
    <t>Block Club Party Tough box gallon Totes</t>
  </si>
  <si>
    <t>Non BMO ATM Fee</t>
  </si>
  <si>
    <t>CCD Network for Good Corp Pmt</t>
  </si>
  <si>
    <r>
      <t xml:space="preserve">2025 Total
</t>
    </r>
    <r>
      <rPr>
        <b/>
        <sz val="16"/>
        <color rgb="FF000000"/>
        <rFont val="Calibri"/>
        <charset val="134"/>
        <scheme val="minor"/>
      </rPr>
      <t>Projected</t>
    </r>
    <r>
      <rPr>
        <b/>
        <sz val="18"/>
        <color rgb="FF000000"/>
        <rFont val="Calibri"/>
        <charset val="134"/>
        <scheme val="minor"/>
      </rPr>
      <t xml:space="preserve"> Cost</t>
    </r>
  </si>
  <si>
    <r>
      <t xml:space="preserve">2025 Total
</t>
    </r>
    <r>
      <rPr>
        <b/>
        <sz val="16"/>
        <color rgb="FF000000"/>
        <rFont val="Calibri"/>
        <charset val="134"/>
        <scheme val="minor"/>
      </rPr>
      <t>Actual Cost</t>
    </r>
  </si>
  <si>
    <r>
      <t xml:space="preserve">2025 Total
</t>
    </r>
    <r>
      <rPr>
        <b/>
        <sz val="16"/>
        <color rgb="FF000000"/>
        <rFont val="Calibri"/>
        <charset val="134"/>
        <scheme val="minor"/>
      </rPr>
      <t>Difference</t>
    </r>
  </si>
  <si>
    <t>2025 Projected Income Source</t>
  </si>
  <si>
    <t xml:space="preserve">L1- Legal
</t>
  </si>
  <si>
    <t xml:space="preserve">L2-Administrative-                                 Printing/copies
-  Postage
-  Paper 
-  Other Supplies </t>
  </si>
  <si>
    <t>L3-Post Office Box (rental)</t>
  </si>
  <si>
    <t>L5-Mtgs/Events/Activities
-  Refreshments 
-  Unity In Our Community
- Book bags/School Supplies
- Fundraisers</t>
  </si>
  <si>
    <t xml:space="preserve">L7-Technology
-  Website domain, email address, logo, social media 
</t>
  </si>
  <si>
    <t>2025 United Campbell Avenue Block Club
Organization Operating Budget</t>
  </si>
  <si>
    <t>Expenses-$5249
Income - $1840
Difference - $3409</t>
  </si>
  <si>
    <t>L4-Awards/Gifts/Certificates/Scholarship</t>
  </si>
  <si>
    <t>2024 United Campbell Avenue Block Club
Organization Operating Budget</t>
  </si>
  <si>
    <t>Expenses- $4975
Income - $1840
Difference- $3135</t>
  </si>
  <si>
    <r>
      <t xml:space="preserve">2025 United Campbell Avenue Block Club 
Treasurer's Report  </t>
    </r>
    <r>
      <rPr>
        <i/>
        <sz val="12"/>
        <color theme="1"/>
        <rFont val="Times New Roman"/>
        <charset val="134"/>
      </rPr>
      <t xml:space="preserve"> 
January 1,2025 to March 31, 2025</t>
    </r>
  </si>
  <si>
    <t>Block Club Party supplies</t>
  </si>
  <si>
    <t>Block Club Party fees</t>
  </si>
  <si>
    <t>Block Club Party food</t>
  </si>
  <si>
    <t>Senior Citizen /PAD</t>
  </si>
  <si>
    <t xml:space="preserve">Block Party      </t>
  </si>
  <si>
    <t>Block Party fees</t>
  </si>
  <si>
    <r>
      <t xml:space="preserve">2025 United Campbell Avenue Block Club 
Treasurer's Report  </t>
    </r>
    <r>
      <rPr>
        <i/>
        <sz val="12"/>
        <color theme="1"/>
        <rFont val="Times New Roman"/>
        <charset val="134"/>
      </rPr>
      <t xml:space="preserve"> 
April 1,2025 to June 31, 2025</t>
    </r>
  </si>
  <si>
    <t>WIX COM 1158478823         SAN FRANCISC   CA</t>
  </si>
  <si>
    <t>CCD  NETWORK FOR GOOD WM SPARK</t>
  </si>
  <si>
    <t>GFS STORE 15606 HARLEM     ORLAND PARK    IL</t>
  </si>
  <si>
    <t>AMAZON COM 1R2UR9MD3       SEATTLE        WA</t>
  </si>
  <si>
    <t>MOBILE DEPOSIT - CREDIT</t>
  </si>
  <si>
    <t>AMAZON COM S48569O13       SEATTLE        WA</t>
  </si>
  <si>
    <t>IPOSTAL CONSOLIDATEITE     8455795770     NY</t>
  </si>
  <si>
    <t>Balance as of 03/31/25</t>
  </si>
  <si>
    <t>CANVA  I04535 14953165     CAMDEN         DE</t>
  </si>
  <si>
    <t>AMAZON COM NN60R1CF1       SEATTLE        WA</t>
  </si>
  <si>
    <t>AMAZON COM NZ5T007S0       SEATTLE        WA</t>
  </si>
  <si>
    <t>AMAZON COM NN5R89XM2       SEATTLE        WA</t>
  </si>
  <si>
    <t>AMAZON COM NZ19X2641       SEATTLE        WA</t>
  </si>
  <si>
    <t>RTP CREDIT #YSG DOUBLE GOOD VI #YSG DOUBLE GOOD</t>
  </si>
  <si>
    <t>CANVA  I04510 56829317     CAMDEN         DE</t>
  </si>
  <si>
    <t>RTP CREDIT #HAY DOUBLE GOOD VI #HAY DOUBLE GOOD</t>
  </si>
  <si>
    <t>27 E SIBLEY ST             HAMMOND        IN</t>
  </si>
  <si>
    <t>IPOSTAL SCHEDULEPICKUP     8455795770     NY</t>
  </si>
  <si>
    <t>AMAZON COM IE1DI7KG3       SEATTLE        WA</t>
  </si>
  <si>
    <t>AMAZON COM RA7RA55M3       SEATTLE        WA</t>
  </si>
  <si>
    <t>AMAZON COM 3M10Q3D13       SEATTLE        WA</t>
  </si>
  <si>
    <t>Felicia  Knight</t>
  </si>
  <si>
    <t>Reimbursement to Rochelle</t>
  </si>
  <si>
    <t>45 Count Brown Kraft Paper bags with handles</t>
  </si>
  <si>
    <t>50 pack Velvet hangers</t>
  </si>
  <si>
    <t>Ink Cartridges HP 64</t>
  </si>
  <si>
    <t>Ink Cartridges HP 64/36 pack lip balm</t>
  </si>
  <si>
    <t>HP64 Blaxk Ink Cartridges 2pack</t>
  </si>
  <si>
    <t>100 Sheet inkjet Glossy Brouchure and flyer paper</t>
  </si>
  <si>
    <t>8 pk Large Strong bags with zippers &amp; carryig hangles</t>
  </si>
  <si>
    <t xml:space="preserve">Feed the Seniors </t>
  </si>
  <si>
    <t xml:space="preserve">Meeting food(Cranberry, banana &amp; cnmn muffins </t>
  </si>
  <si>
    <t>Membership Dues Account Receivable 80check &amp;$25 cash</t>
  </si>
  <si>
    <t>530 TORRENCE AVE           CALUMET CITY   IL Oluwole Elegbede</t>
  </si>
  <si>
    <t>(380 scholarship &amp; $120 candy fundraiser Rochelle</t>
  </si>
  <si>
    <t>Fundraiser Candy</t>
  </si>
  <si>
    <t>Ipostal fee</t>
  </si>
  <si>
    <t>Fundraiser popcorn</t>
  </si>
  <si>
    <t>530 TORRENCE AVE           CALUMET CITY   ILCatherine Travis ck</t>
  </si>
  <si>
    <t>Gjinxl 2pcs Gold Paper Star Garland/hanging décor</t>
  </si>
  <si>
    <t>6ft Fitted Tablecloths</t>
  </si>
  <si>
    <t>530 TORRENCE AVE           CALUMET CITY   IL Virgie Holiday</t>
  </si>
  <si>
    <t xml:space="preserve">ILSOS NFP ANNUAL RPT   </t>
  </si>
  <si>
    <t>Candy World finest chocolate Funraiser</t>
  </si>
  <si>
    <t>Webpage 2 yr core plan &amp; business email fee</t>
  </si>
  <si>
    <t xml:space="preserve">L2-General &amp;Administrative/Operations                           Printing/copies
-  Postage
-  Paper 
-  Other Supplies
</t>
  </si>
  <si>
    <t>L5-Mtgs/Events/Activities
-  Refreshments 
- School Supplies
- Fundraisers</t>
  </si>
  <si>
    <t>L8-Community Expense
-Block party
-Christmas Event
-  Unity In Our Community
-Holiday Winter Social</t>
  </si>
  <si>
    <t>L6-Markerting
-Custom items
-Fliers
-Bookbags
-Postcards</t>
  </si>
  <si>
    <t>L9-Other (non reportable)</t>
  </si>
  <si>
    <r>
      <t xml:space="preserve">2025 United Campbell Avenue Block Club 
Treasurer's Report  </t>
    </r>
    <r>
      <rPr>
        <i/>
        <sz val="12"/>
        <color theme="1"/>
        <rFont val="Times New Roman"/>
        <charset val="134"/>
      </rPr>
      <t xml:space="preserve"> 
July 1,2025 to September 30, 2025</t>
    </r>
  </si>
  <si>
    <t>Balance as of 07/01/25</t>
  </si>
  <si>
    <t>Balance as of 06/31/25</t>
  </si>
  <si>
    <t>?</t>
  </si>
  <si>
    <t>Donations</t>
  </si>
  <si>
    <t>Marlena Morgan</t>
  </si>
  <si>
    <t>Coat Drive</t>
  </si>
  <si>
    <t>Feed Homeless</t>
  </si>
  <si>
    <t>Block Party</t>
  </si>
  <si>
    <t>Cash</t>
  </si>
  <si>
    <t>Inkind</t>
  </si>
  <si>
    <t>United Campbell Ave Block Club Monthly Dues &amp; Donations</t>
  </si>
  <si>
    <t>Hats.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</si>
</sst>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6" formatCode="mm/dd/yy;@"/>
    <numFmt numFmtId="167" formatCode="&quot;$&quot;#,##0.00;[Red]&quot;$&quot;#,##0.00"/>
    <numFmt numFmtId="168" formatCode="#,##0.00;[Red]#,##0.00"/>
  </numFmts>
  <fonts count="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4"/>
      <color rgb="FF000000"/>
      <name val="Calibri"/>
      <charset val="134"/>
      <scheme val="minor"/>
    </font>
    <font>
      <b/>
      <sz val="18"/>
      <color rgb="FF000000"/>
      <name val="Calibri"/>
      <charset val="134"/>
      <scheme val="minor"/>
    </font>
    <font>
      <b/>
      <sz val="20"/>
      <color theme="1"/>
      <name val="Times New Roman"/>
      <charset val="134"/>
    </font>
    <font>
      <sz val="20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40"/>
      <color rgb="FF000000"/>
      <name val="Calibri"/>
      <charset val="134"/>
      <scheme val="minor"/>
    </font>
    <font>
      <b/>
      <sz val="40"/>
      <color rgb="FF70AD47"/>
      <name val="Calibri"/>
      <charset val="134"/>
      <scheme val="minor"/>
    </font>
    <font>
      <b/>
      <sz val="20"/>
      <color rgb="FF000000"/>
      <name val="Calibri"/>
      <charset val="134"/>
      <scheme val="minor"/>
    </font>
    <font>
      <sz val="8"/>
      <color rgb="FF000000"/>
      <name val="Calibri"/>
      <charset val="134"/>
      <scheme val="minor"/>
    </font>
    <font>
      <b/>
      <sz val="12"/>
      <color rgb="FF70AD47"/>
      <name val="Calibri"/>
      <charset val="134"/>
      <scheme val="minor"/>
    </font>
    <font>
      <sz val="18"/>
      <color rgb="FF000000"/>
      <name val="Calibri"/>
      <charset val="134"/>
      <scheme val="minor"/>
    </font>
    <font>
      <b/>
      <sz val="12"/>
      <color rgb="FF595959"/>
      <name val="Calibri"/>
      <charset val="134"/>
      <scheme val="minor"/>
    </font>
    <font>
      <b/>
      <sz val="14"/>
      <color rgb="FF595959"/>
      <name val="Calibri"/>
      <charset val="134"/>
      <scheme val="minor"/>
    </font>
    <font>
      <sz val="12"/>
      <color rgb="FF548235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8"/>
      <color rgb="FFFFFFFF"/>
      <name val="Calibri"/>
      <charset val="134"/>
      <scheme val="minor"/>
    </font>
    <font>
      <b/>
      <sz val="18"/>
      <color rgb="FF595959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8"/>
      <color rgb="FF595959"/>
      <name val="Calibri"/>
      <charset val="134"/>
      <scheme val="minor"/>
    </font>
    <font>
      <sz val="12"/>
      <color rgb="FF595959"/>
      <name val="Calibri"/>
      <charset val="134"/>
      <scheme val="minor"/>
    </font>
    <font>
      <sz val="18"/>
      <color rgb="FFC0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sz val="14"/>
      <color rgb="FFFF0000"/>
      <name val="Calibri"/>
      <charset val="134"/>
      <scheme val="minor"/>
    </font>
    <font>
      <b/>
      <sz val="12"/>
      <color rgb="FF00000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i/>
      <sz val="12"/>
      <color theme="1"/>
      <name val="Times New Roman"/>
      <charset val="134"/>
    </font>
    <font>
      <sz val="18"/>
      <color rgb="FFFF0000"/>
      <name val="Calibri"/>
      <charset val="134"/>
      <scheme val="minor"/>
    </font>
    <font>
      <b/>
      <sz val="18"/>
      <color rgb="FFFF0000"/>
      <name val="Calibri"/>
      <charset val="134"/>
      <scheme val="minor"/>
    </font>
    <font>
      <b/>
      <sz val="9"/>
      <name val="Times New Roman"/>
    </font>
    <font>
      <sz val="9"/>
      <name val="Times New Roman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  <font>
      <b/>
      <u/>
      <sz val="40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rgb="FF548235"/>
      </bottom>
      <diagonal/>
    </border>
    <border>
      <left/>
      <right/>
      <top style="thin">
        <color rgb="FFA5A5A5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203764"/>
      </bottom>
      <diagonal/>
    </border>
  </borders>
  <cellStyleXfs count="3">
    <xf numFmtId="0" fontId="0" fillId="0" borderId="0"/>
    <xf numFmtId="0" fontId="36" fillId="0" borderId="0" applyNumberFormat="0" applyFill="0" applyBorder="0" applyAlignment="0" applyProtection="0"/>
    <xf numFmtId="44" fontId="42" fillId="0" borderId="0" applyFont="0" applyFill="0" applyBorder="0" applyAlignment="0" applyProtection="0"/>
  </cellStyleXfs>
  <cellXfs count="216">
    <xf numFmtId="0" fontId="0" fillId="0" borderId="0" xfId="0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44" fontId="8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 wrapText="1"/>
    </xf>
    <xf numFmtId="0" fontId="7" fillId="0" borderId="0" xfId="0" applyFont="1"/>
    <xf numFmtId="164" fontId="7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center"/>
    </xf>
    <xf numFmtId="44" fontId="7" fillId="0" borderId="0" xfId="0" applyNumberFormat="1" applyFont="1"/>
    <xf numFmtId="44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7" fillId="3" borderId="0" xfId="0" applyFont="1" applyFill="1"/>
    <xf numFmtId="164" fontId="7" fillId="2" borderId="0" xfId="0" applyNumberFormat="1" applyFont="1" applyFill="1"/>
    <xf numFmtId="0" fontId="7" fillId="0" borderId="0" xfId="0" applyFont="1" applyAlignment="1">
      <alignment horizontal="left"/>
    </xf>
    <xf numFmtId="6" fontId="7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2" borderId="0" xfId="0" applyFont="1" applyFill="1"/>
    <xf numFmtId="164" fontId="8" fillId="2" borderId="0" xfId="0" applyNumberFormat="1" applyFont="1" applyFill="1"/>
    <xf numFmtId="0" fontId="9" fillId="0" borderId="0" xfId="0" applyFont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65" fontId="1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3" fillId="0" borderId="0" xfId="0" applyFont="1"/>
    <xf numFmtId="165" fontId="13" fillId="0" borderId="0" xfId="0" applyNumberFormat="1" applyFont="1"/>
    <xf numFmtId="0" fontId="14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0" fillId="5" borderId="0" xfId="0" applyFill="1"/>
    <xf numFmtId="14" fontId="15" fillId="6" borderId="1" xfId="0" applyNumberFormat="1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wrapText="1"/>
    </xf>
    <xf numFmtId="165" fontId="15" fillId="6" borderId="2" xfId="0" applyNumberFormat="1" applyFont="1" applyFill="1" applyBorder="1" applyAlignment="1">
      <alignment horizontal="center"/>
    </xf>
    <xf numFmtId="166" fontId="0" fillId="0" borderId="3" xfId="0" applyNumberFormat="1" applyBorder="1" applyAlignment="1">
      <alignment horizontal="center" vertical="center"/>
    </xf>
    <xf numFmtId="166" fontId="0" fillId="5" borderId="3" xfId="0" applyNumberFormat="1" applyFill="1" applyBorder="1" applyAlignment="1">
      <alignment horizontal="center" vertical="center"/>
    </xf>
    <xf numFmtId="165" fontId="0" fillId="5" borderId="0" xfId="0" applyNumberFormat="1" applyFill="1"/>
    <xf numFmtId="166" fontId="14" fillId="0" borderId="3" xfId="0" applyNumberFormat="1" applyFont="1" applyBorder="1" applyAlignment="1">
      <alignment horizontal="center" vertical="center"/>
    </xf>
    <xf numFmtId="0" fontId="14" fillId="0" borderId="0" xfId="0" applyFont="1"/>
    <xf numFmtId="165" fontId="14" fillId="0" borderId="0" xfId="0" applyNumberFormat="1" applyFont="1"/>
    <xf numFmtId="0" fontId="14" fillId="2" borderId="3" xfId="0" applyFont="1" applyFill="1" applyBorder="1"/>
    <xf numFmtId="165" fontId="14" fillId="2" borderId="0" xfId="0" applyNumberFormat="1" applyFont="1" applyFill="1"/>
    <xf numFmtId="0" fontId="14" fillId="0" borderId="4" xfId="0" applyFont="1" applyBorder="1"/>
    <xf numFmtId="0" fontId="14" fillId="0" borderId="5" xfId="0" applyFont="1" applyBorder="1"/>
    <xf numFmtId="165" fontId="14" fillId="0" borderId="5" xfId="0" applyNumberFormat="1" applyFont="1" applyBorder="1"/>
    <xf numFmtId="165" fontId="15" fillId="6" borderId="6" xfId="0" applyNumberFormat="1" applyFont="1" applyFill="1" applyBorder="1" applyAlignment="1">
      <alignment horizontal="center"/>
    </xf>
    <xf numFmtId="165" fontId="0" fillId="0" borderId="7" xfId="0" applyNumberFormat="1" applyBorder="1"/>
    <xf numFmtId="165" fontId="0" fillId="5" borderId="7" xfId="0" applyNumberFormat="1" applyFill="1" applyBorder="1"/>
    <xf numFmtId="165" fontId="14" fillId="0" borderId="7" xfId="0" applyNumberFormat="1" applyFont="1" applyBorder="1"/>
    <xf numFmtId="165" fontId="14" fillId="2" borderId="7" xfId="0" applyNumberFormat="1" applyFont="1" applyFill="1" applyBorder="1"/>
    <xf numFmtId="165" fontId="14" fillId="0" borderId="8" xfId="0" applyNumberFormat="1" applyFont="1" applyBorder="1"/>
    <xf numFmtId="166" fontId="0" fillId="5" borderId="0" xfId="0" applyNumberForma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7" fillId="7" borderId="0" xfId="0" applyFont="1" applyFill="1" applyAlignment="1">
      <alignment vertical="center"/>
    </xf>
    <xf numFmtId="0" fontId="18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vertical="center"/>
    </xf>
    <xf numFmtId="6" fontId="9" fillId="9" borderId="0" xfId="0" applyNumberFormat="1" applyFont="1" applyFill="1" applyAlignment="1">
      <alignment horizontal="center" vertical="center"/>
    </xf>
    <xf numFmtId="6" fontId="9" fillId="10" borderId="0" xfId="0" applyNumberFormat="1" applyFont="1" applyFill="1" applyAlignment="1">
      <alignment horizontal="center" vertical="center"/>
    </xf>
    <xf numFmtId="6" fontId="9" fillId="11" borderId="0" xfId="0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left" vertical="center" wrapText="1" indent="1"/>
    </xf>
    <xf numFmtId="6" fontId="21" fillId="11" borderId="0" xfId="0" applyNumberFormat="1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6" fontId="23" fillId="3" borderId="0" xfId="0" applyNumberFormat="1" applyFont="1" applyFill="1" applyAlignment="1">
      <alignment horizontal="center" vertical="center"/>
    </xf>
    <xf numFmtId="6" fontId="21" fillId="10" borderId="0" xfId="0" applyNumberFormat="1" applyFont="1" applyFill="1" applyAlignment="1">
      <alignment horizontal="left" vertical="center" wrapText="1" indent="1"/>
    </xf>
    <xf numFmtId="38" fontId="21" fillId="10" borderId="0" xfId="0" applyNumberFormat="1" applyFont="1" applyFill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left" vertical="center" indent="1"/>
    </xf>
    <xf numFmtId="0" fontId="25" fillId="0" borderId="0" xfId="0" applyFont="1" applyAlignment="1">
      <alignment vertical="center" wrapText="1"/>
    </xf>
    <xf numFmtId="6" fontId="21" fillId="9" borderId="0" xfId="0" applyNumberFormat="1" applyFont="1" applyFill="1" applyAlignment="1">
      <alignment horizontal="left" vertical="center" indent="1"/>
    </xf>
    <xf numFmtId="6" fontId="21" fillId="9" borderId="0" xfId="0" applyNumberFormat="1" applyFont="1" applyFill="1" applyAlignment="1">
      <alignment horizontal="center" vertical="center"/>
    </xf>
    <xf numFmtId="0" fontId="26" fillId="7" borderId="10" xfId="0" applyFont="1" applyFill="1" applyBorder="1" applyAlignment="1">
      <alignment horizontal="left" vertical="center" wrapText="1" indent="1"/>
    </xf>
    <xf numFmtId="0" fontId="27" fillId="7" borderId="10" xfId="0" applyFont="1" applyFill="1" applyBorder="1" applyAlignment="1">
      <alignment horizontal="center" vertical="center" wrapText="1"/>
    </xf>
    <xf numFmtId="6" fontId="9" fillId="8" borderId="0" xfId="0" applyNumberFormat="1" applyFont="1" applyFill="1" applyAlignment="1">
      <alignment horizontal="left" vertical="center" indent="1"/>
    </xf>
    <xf numFmtId="6" fontId="9" fillId="8" borderId="0" xfId="0" applyNumberFormat="1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21" fillId="7" borderId="11" xfId="0" applyFont="1" applyFill="1" applyBorder="1" applyAlignment="1">
      <alignment horizontal="left" vertical="center" wrapText="1" indent="1"/>
    </xf>
    <xf numFmtId="6" fontId="29" fillId="7" borderId="12" xfId="0" applyNumberFormat="1" applyFont="1" applyFill="1" applyBorder="1" applyAlignment="1">
      <alignment horizontal="center" vertical="center" wrapText="1"/>
    </xf>
    <xf numFmtId="6" fontId="29" fillId="7" borderId="13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9" fillId="7" borderId="11" xfId="0" applyFont="1" applyFill="1" applyBorder="1" applyAlignment="1">
      <alignment horizontal="left" vertical="center" wrapText="1" indent="1"/>
    </xf>
    <xf numFmtId="6" fontId="29" fillId="7" borderId="12" xfId="0" applyNumberFormat="1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left" vertical="top" wrapText="1" indent="1"/>
    </xf>
    <xf numFmtId="6" fontId="9" fillId="8" borderId="0" xfId="0" applyNumberFormat="1" applyFont="1" applyFill="1" applyAlignment="1">
      <alignment horizontal="left" vertical="top" indent="1"/>
    </xf>
    <xf numFmtId="6" fontId="9" fillId="8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vertical="center"/>
    </xf>
    <xf numFmtId="0" fontId="9" fillId="8" borderId="11" xfId="0" applyFont="1" applyFill="1" applyBorder="1" applyAlignment="1">
      <alignment horizontal="left" vertical="center" wrapText="1" indent="1"/>
    </xf>
    <xf numFmtId="6" fontId="29" fillId="8" borderId="12" xfId="0" applyNumberFormat="1" applyFont="1" applyFill="1" applyBorder="1" applyAlignment="1">
      <alignment horizontal="center" vertical="center" wrapText="1"/>
    </xf>
    <xf numFmtId="0" fontId="21" fillId="10" borderId="0" xfId="0" applyFont="1" applyFill="1" applyAlignment="1">
      <alignment horizontal="left" vertical="center" wrapText="1" indent="1"/>
    </xf>
    <xf numFmtId="6" fontId="21" fillId="10" borderId="0" xfId="0" applyNumberFormat="1" applyFont="1" applyFill="1" applyAlignment="1">
      <alignment horizontal="center" vertical="center"/>
    </xf>
    <xf numFmtId="0" fontId="27" fillId="2" borderId="11" xfId="0" applyFont="1" applyFill="1" applyBorder="1" applyAlignment="1">
      <alignment horizontal="left" vertical="center" wrapText="1" indent="1"/>
    </xf>
    <xf numFmtId="6" fontId="27" fillId="2" borderId="12" xfId="0" applyNumberFormat="1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left" vertical="center" wrapText="1" indent="1"/>
    </xf>
    <xf numFmtId="6" fontId="31" fillId="8" borderId="14" xfId="0" applyNumberFormat="1" applyFont="1" applyFill="1" applyBorder="1" applyAlignment="1">
      <alignment horizontal="center" vertical="center"/>
    </xf>
    <xf numFmtId="0" fontId="32" fillId="7" borderId="0" xfId="0" applyFont="1" applyFill="1" applyAlignment="1">
      <alignment horizontal="left" vertical="center" wrapText="1" indent="1"/>
    </xf>
    <xf numFmtId="6" fontId="30" fillId="7" borderId="0" xfId="0" applyNumberFormat="1" applyFont="1" applyFill="1" applyAlignment="1">
      <alignment horizontal="center" vertical="center" wrapText="1"/>
    </xf>
    <xf numFmtId="0" fontId="21" fillId="7" borderId="0" xfId="0" applyFont="1" applyFill="1" applyAlignment="1">
      <alignment horizontal="left" vertical="center" wrapText="1" indent="1"/>
    </xf>
    <xf numFmtId="6" fontId="21" fillId="7" borderId="0" xfId="0" applyNumberFormat="1" applyFont="1" applyFill="1" applyAlignment="1">
      <alignment horizontal="center" vertical="center"/>
    </xf>
    <xf numFmtId="0" fontId="33" fillId="0" borderId="0" xfId="0" applyFont="1" applyAlignment="1">
      <alignment horizontal="left" vertical="center" wrapText="1" indent="1"/>
    </xf>
    <xf numFmtId="6" fontId="30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6" fontId="7" fillId="0" borderId="0" xfId="0" applyNumberFormat="1" applyFont="1" applyAlignment="1">
      <alignment vertical="center"/>
    </xf>
    <xf numFmtId="6" fontId="35" fillId="7" borderId="0" xfId="0" applyNumberFormat="1" applyFont="1" applyFill="1" applyAlignment="1">
      <alignment horizontal="left" vertical="center" wrapText="1"/>
    </xf>
    <xf numFmtId="0" fontId="30" fillId="7" borderId="0" xfId="0" applyFont="1" applyFill="1" applyAlignment="1">
      <alignment vertical="center" wrapText="1"/>
    </xf>
    <xf numFmtId="6" fontId="30" fillId="7" borderId="0" xfId="0" applyNumberFormat="1" applyFont="1" applyFill="1" applyAlignment="1">
      <alignment vertical="center" wrapText="1"/>
    </xf>
    <xf numFmtId="0" fontId="30" fillId="7" borderId="0" xfId="0" applyFont="1" applyFill="1" applyAlignment="1">
      <alignment vertical="center"/>
    </xf>
    <xf numFmtId="0" fontId="14" fillId="0" borderId="0" xfId="0" applyFont="1" applyAlignment="1">
      <alignment horizontal="center"/>
    </xf>
    <xf numFmtId="6" fontId="0" fillId="0" borderId="0" xfId="0" applyNumberFormat="1"/>
    <xf numFmtId="0" fontId="0" fillId="0" borderId="0" xfId="0" applyAlignment="1">
      <alignment vertical="center"/>
    </xf>
    <xf numFmtId="6" fontId="0" fillId="2" borderId="0" xfId="0" applyNumberFormat="1" applyFill="1"/>
    <xf numFmtId="0" fontId="36" fillId="0" borderId="0" xfId="1"/>
    <xf numFmtId="165" fontId="0" fillId="12" borderId="0" xfId="0" applyNumberFormat="1" applyFill="1"/>
    <xf numFmtId="165" fontId="0" fillId="3" borderId="0" xfId="0" applyNumberFormat="1" applyFill="1"/>
    <xf numFmtId="165" fontId="0" fillId="13" borderId="0" xfId="0" applyNumberFormat="1" applyFill="1"/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center"/>
    </xf>
    <xf numFmtId="165" fontId="43" fillId="0" borderId="0" xfId="0" applyNumberFormat="1" applyFont="1" applyAlignment="1">
      <alignment horizontal="center"/>
    </xf>
    <xf numFmtId="0" fontId="43" fillId="2" borderId="0" xfId="0" applyFont="1" applyFill="1"/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14" fontId="0" fillId="0" borderId="0" xfId="0" applyNumberFormat="1"/>
    <xf numFmtId="44" fontId="0" fillId="0" borderId="0" xfId="2" applyFont="1"/>
    <xf numFmtId="6" fontId="7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vertical="center"/>
    </xf>
    <xf numFmtId="6" fontId="35" fillId="5" borderId="0" xfId="0" applyNumberFormat="1" applyFont="1" applyFill="1" applyAlignment="1">
      <alignment horizontal="left" vertical="center" wrapText="1"/>
    </xf>
    <xf numFmtId="0" fontId="30" fillId="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vertical="center" wrapText="1"/>
    </xf>
    <xf numFmtId="0" fontId="18" fillId="5" borderId="0" xfId="0" applyFont="1" applyFill="1" applyAlignment="1">
      <alignment horizontal="center" vertical="center" wrapText="1"/>
    </xf>
    <xf numFmtId="6" fontId="9" fillId="5" borderId="0" xfId="0" applyNumberFormat="1" applyFont="1" applyFill="1" applyAlignment="1">
      <alignment horizontal="center" vertical="center"/>
    </xf>
    <xf numFmtId="0" fontId="21" fillId="5" borderId="0" xfId="0" applyFont="1" applyFill="1" applyAlignment="1">
      <alignment horizontal="left" vertical="center" wrapText="1" indent="1"/>
    </xf>
    <xf numFmtId="6" fontId="21" fillId="5" borderId="0" xfId="0" applyNumberFormat="1" applyFont="1" applyFill="1" applyAlignment="1">
      <alignment horizontal="center" vertical="center"/>
    </xf>
    <xf numFmtId="6" fontId="23" fillId="5" borderId="0" xfId="0" applyNumberFormat="1" applyFont="1" applyFill="1" applyAlignment="1">
      <alignment horizontal="center" vertical="center"/>
    </xf>
    <xf numFmtId="6" fontId="21" fillId="5" borderId="0" xfId="0" applyNumberFormat="1" applyFont="1" applyFill="1" applyAlignment="1">
      <alignment horizontal="left" vertical="center" wrapText="1" indent="1"/>
    </xf>
    <xf numFmtId="38" fontId="21" fillId="5" borderId="0" xfId="0" applyNumberFormat="1" applyFont="1" applyFill="1" applyAlignment="1">
      <alignment horizontal="center" vertical="center"/>
    </xf>
    <xf numFmtId="0" fontId="24" fillId="5" borderId="9" xfId="0" applyFont="1" applyFill="1" applyBorder="1" applyAlignment="1">
      <alignment horizontal="left" vertical="center" indent="1"/>
    </xf>
    <xf numFmtId="0" fontId="25" fillId="5" borderId="0" xfId="0" applyFont="1" applyFill="1" applyAlignment="1">
      <alignment vertical="center" wrapText="1"/>
    </xf>
    <xf numFmtId="6" fontId="21" fillId="5" borderId="0" xfId="0" applyNumberFormat="1" applyFont="1" applyFill="1" applyAlignment="1">
      <alignment horizontal="left" vertical="center" indent="1"/>
    </xf>
    <xf numFmtId="0" fontId="27" fillId="5" borderId="10" xfId="0" applyFont="1" applyFill="1" applyBorder="1" applyAlignment="1">
      <alignment horizontal="center" vertical="center" wrapText="1"/>
    </xf>
    <xf numFmtId="6" fontId="9" fillId="5" borderId="0" xfId="0" applyNumberFormat="1" applyFont="1" applyFill="1" applyAlignment="1">
      <alignment horizontal="left" vertical="center" indent="1"/>
    </xf>
    <xf numFmtId="6" fontId="30" fillId="5" borderId="0" xfId="0" applyNumberFormat="1" applyFont="1" applyFill="1" applyAlignment="1">
      <alignment vertical="center" wrapText="1"/>
    </xf>
    <xf numFmtId="6" fontId="29" fillId="5" borderId="12" xfId="0" applyNumberFormat="1" applyFont="1" applyFill="1" applyBorder="1" applyAlignment="1">
      <alignment horizontal="center" vertical="center" wrapText="1"/>
    </xf>
    <xf numFmtId="6" fontId="29" fillId="5" borderId="13" xfId="0" applyNumberFormat="1" applyFont="1" applyFill="1" applyBorder="1" applyAlignment="1">
      <alignment horizontal="center" vertical="center"/>
    </xf>
    <xf numFmtId="0" fontId="30" fillId="5" borderId="0" xfId="0" applyFont="1" applyFill="1" applyAlignment="1">
      <alignment vertical="center"/>
    </xf>
    <xf numFmtId="6" fontId="29" fillId="5" borderId="12" xfId="0" applyNumberFormat="1" applyFont="1" applyFill="1" applyBorder="1" applyAlignment="1">
      <alignment horizontal="center" vertical="center"/>
    </xf>
    <xf numFmtId="6" fontId="9" fillId="5" borderId="0" xfId="0" applyNumberFormat="1" applyFont="1" applyFill="1" applyAlignment="1">
      <alignment horizontal="left" vertical="top" indent="1"/>
    </xf>
    <xf numFmtId="6" fontId="9" fillId="5" borderId="0" xfId="0" applyNumberFormat="1" applyFont="1" applyFill="1" applyAlignment="1">
      <alignment horizontal="center" vertical="top"/>
    </xf>
    <xf numFmtId="6" fontId="27" fillId="5" borderId="12" xfId="0" applyNumberFormat="1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left" vertical="center" wrapText="1" indent="1"/>
    </xf>
    <xf numFmtId="6" fontId="31" fillId="5" borderId="14" xfId="0" applyNumberFormat="1" applyFont="1" applyFill="1" applyBorder="1" applyAlignment="1">
      <alignment horizontal="center" vertical="center"/>
    </xf>
    <xf numFmtId="6" fontId="0" fillId="5" borderId="0" xfId="0" applyNumberFormat="1" applyFill="1"/>
    <xf numFmtId="166" fontId="0" fillId="4" borderId="0" xfId="0" applyNumberFormat="1" applyFill="1" applyAlignment="1">
      <alignment horizontal="center"/>
    </xf>
    <xf numFmtId="166" fontId="12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43" fillId="2" borderId="0" xfId="0" applyNumberFormat="1" applyFont="1" applyFill="1" applyAlignment="1">
      <alignment horizontal="center"/>
    </xf>
    <xf numFmtId="0" fontId="45" fillId="0" borderId="0" xfId="0" applyFont="1" applyAlignment="1">
      <alignment horizontal="center"/>
    </xf>
    <xf numFmtId="165" fontId="43" fillId="0" borderId="0" xfId="0" applyNumberFormat="1" applyFont="1" applyAlignment="1">
      <alignment horizontal="right"/>
    </xf>
    <xf numFmtId="0" fontId="4" fillId="0" borderId="0" xfId="0" applyFont="1"/>
    <xf numFmtId="167" fontId="48" fillId="0" borderId="0" xfId="0" applyNumberFormat="1" applyFont="1"/>
    <xf numFmtId="168" fontId="0" fillId="0" borderId="0" xfId="0" applyNumberFormat="1"/>
    <xf numFmtId="165" fontId="43" fillId="2" borderId="0" xfId="0" applyNumberFormat="1" applyFont="1" applyFill="1"/>
    <xf numFmtId="14" fontId="0" fillId="0" borderId="0" xfId="0" applyNumberFormat="1" applyAlignment="1">
      <alignment horizontal="center"/>
    </xf>
    <xf numFmtId="44" fontId="12" fillId="0" borderId="0" xfId="2" applyFont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0" fontId="51" fillId="0" borderId="0" xfId="0" applyFont="1" applyAlignment="1">
      <alignment vertical="center"/>
    </xf>
    <xf numFmtId="0" fontId="51" fillId="0" borderId="0" xfId="0" applyFont="1" applyAlignment="1">
      <alignment vertical="center" wrapText="1"/>
    </xf>
    <xf numFmtId="0" fontId="52" fillId="0" borderId="0" xfId="0" applyFont="1" applyAlignment="1">
      <alignment vertical="center"/>
    </xf>
    <xf numFmtId="0" fontId="53" fillId="7" borderId="0" xfId="0" applyFont="1" applyFill="1" applyAlignment="1">
      <alignment horizontal="left" vertical="center" wrapText="1" indent="1"/>
    </xf>
    <xf numFmtId="0" fontId="3" fillId="0" borderId="0" xfId="0" applyFont="1"/>
    <xf numFmtId="165" fontId="54" fillId="3" borderId="0" xfId="0" applyNumberFormat="1" applyFont="1" applyFill="1"/>
    <xf numFmtId="0" fontId="45" fillId="5" borderId="0" xfId="0" applyFont="1" applyFill="1" applyAlignment="1">
      <alignment horizontal="center"/>
    </xf>
    <xf numFmtId="14" fontId="0" fillId="0" borderId="0" xfId="0" applyNumberFormat="1" applyAlignment="1">
      <alignment horizontal="center" vertical="center"/>
    </xf>
    <xf numFmtId="165" fontId="12" fillId="0" borderId="0" xfId="0" applyNumberFormat="1" applyFont="1" applyAlignment="1">
      <alignment horizontal="right"/>
    </xf>
    <xf numFmtId="165" fontId="55" fillId="0" borderId="0" xfId="0" applyNumberFormat="1" applyFont="1" applyAlignment="1">
      <alignment horizontal="right"/>
    </xf>
    <xf numFmtId="165" fontId="43" fillId="5" borderId="0" xfId="0" applyNumberFormat="1" applyFont="1" applyFill="1"/>
    <xf numFmtId="0" fontId="2" fillId="0" borderId="0" xfId="0" applyFont="1"/>
    <xf numFmtId="0" fontId="0" fillId="2" borderId="0" xfId="0" applyFill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51" fillId="7" borderId="11" xfId="0" applyFont="1" applyFill="1" applyBorder="1" applyAlignment="1">
      <alignment horizontal="left" vertical="center" wrapText="1" indent="1"/>
    </xf>
    <xf numFmtId="16" fontId="0" fillId="0" borderId="0" xfId="0" applyNumberFormat="1"/>
    <xf numFmtId="8" fontId="0" fillId="0" borderId="0" xfId="0" applyNumberFormat="1"/>
    <xf numFmtId="0" fontId="0" fillId="3" borderId="0" xfId="0" applyFill="1"/>
    <xf numFmtId="6" fontId="0" fillId="3" borderId="0" xfId="0" applyNumberFormat="1" applyFill="1"/>
    <xf numFmtId="8" fontId="56" fillId="0" borderId="0" xfId="0" applyNumberFormat="1" applyFont="1"/>
    <xf numFmtId="0" fontId="1" fillId="3" borderId="0" xfId="0" applyFont="1" applyFill="1"/>
    <xf numFmtId="0" fontId="0" fillId="0" borderId="0" xfId="0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6" fontId="7" fillId="0" borderId="0" xfId="0" applyNumberFormat="1" applyFont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D13" sqref="D13"/>
    </sheetView>
  </sheetViews>
  <sheetFormatPr defaultColWidth="9" defaultRowHeight="14.4"/>
  <cols>
    <col min="1" max="1" width="22.33203125" customWidth="1"/>
    <col min="2" max="2" width="18.33203125" customWidth="1"/>
    <col min="3" max="3" width="13.33203125" customWidth="1"/>
    <col min="4" max="4" width="13.88671875" customWidth="1"/>
    <col min="6" max="6" width="10.5546875" customWidth="1"/>
    <col min="7" max="7" width="11.6640625" customWidth="1"/>
    <col min="8" max="8" width="14.33203125" customWidth="1"/>
  </cols>
  <sheetData>
    <row r="1" spans="1:7">
      <c r="A1" s="203" t="s">
        <v>0</v>
      </c>
      <c r="B1" s="203"/>
      <c r="C1" s="203"/>
      <c r="D1" s="203"/>
      <c r="E1" s="203"/>
      <c r="F1" s="203"/>
      <c r="G1" s="203"/>
    </row>
    <row r="2" spans="1:7">
      <c r="A2" s="203"/>
      <c r="B2" s="203"/>
      <c r="C2" s="203"/>
      <c r="D2" s="203"/>
      <c r="E2" s="203"/>
      <c r="F2" s="203"/>
      <c r="G2" s="203"/>
    </row>
    <row r="4" spans="1:7">
      <c r="B4" t="s">
        <v>1</v>
      </c>
      <c r="C4" t="s">
        <v>2</v>
      </c>
    </row>
    <row r="6" spans="1:7">
      <c r="A6" s="47" t="s">
        <v>3</v>
      </c>
    </row>
    <row r="7" spans="1:7">
      <c r="A7" s="123" t="s">
        <v>4</v>
      </c>
      <c r="B7" t="s">
        <v>5</v>
      </c>
      <c r="C7" s="127" t="s">
        <v>223</v>
      </c>
    </row>
    <row r="9" spans="1:7">
      <c r="A9" s="47" t="s">
        <v>6</v>
      </c>
    </row>
    <row r="10" spans="1:7">
      <c r="A10" s="123" t="s">
        <v>7</v>
      </c>
      <c r="B10" t="s">
        <v>5</v>
      </c>
    </row>
    <row r="11" spans="1:7">
      <c r="A11" s="123" t="s">
        <v>8</v>
      </c>
      <c r="B11" t="s">
        <v>5</v>
      </c>
    </row>
    <row r="12" spans="1:7">
      <c r="A12" s="123" t="s">
        <v>9</v>
      </c>
      <c r="B12" t="s">
        <v>5</v>
      </c>
    </row>
    <row r="13" spans="1:7">
      <c r="A13" s="127" t="s">
        <v>224</v>
      </c>
      <c r="C13" s="136">
        <v>44937</v>
      </c>
    </row>
    <row r="14" spans="1:7">
      <c r="A14" s="47" t="s">
        <v>10</v>
      </c>
    </row>
    <row r="15" spans="1:7">
      <c r="A15" s="123" t="s">
        <v>11</v>
      </c>
      <c r="B15" t="s">
        <v>5</v>
      </c>
    </row>
    <row r="17" spans="1:2">
      <c r="A17" s="47" t="s">
        <v>12</v>
      </c>
    </row>
    <row r="18" spans="1:2">
      <c r="A18" s="123" t="s">
        <v>13</v>
      </c>
      <c r="B18" t="s">
        <v>5</v>
      </c>
    </row>
  </sheetData>
  <mergeCells count="2">
    <mergeCell ref="A1:G1"/>
    <mergeCell ref="A2:G2"/>
  </mergeCells>
  <hyperlinks>
    <hyperlink ref="A10" location="'Q1-2023'!A1" display="Q1-2023" xr:uid="{00000000-0004-0000-0000-000000000000}"/>
    <hyperlink ref="A11" location="'Q2-2023'!A1" display="Q2-2023" xr:uid="{00000000-0004-0000-0000-000001000000}"/>
    <hyperlink ref="A12" location="'Q3-2023'!A1" display="Q3-2023" xr:uid="{00000000-0004-0000-0000-000002000000}"/>
    <hyperlink ref="A15" location="'BCB-2023'!A1" display="BCB-2023" xr:uid="{00000000-0004-0000-0000-000003000000}"/>
    <hyperlink ref="A18" location="'BCPL -2023'!A1" display="BCPL-2023" xr:uid="{00000000-0004-0000-0000-000004000000}"/>
    <hyperlink ref="A7" location="'MD-2023'!A1" display="MD-2023" xr:uid="{00000000-0004-0000-0000-000005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M17"/>
  <sheetViews>
    <sheetView zoomScale="90" zoomScaleNormal="90" workbookViewId="0">
      <selection activeCell="G11" sqref="G11"/>
    </sheetView>
  </sheetViews>
  <sheetFormatPr defaultColWidth="9" defaultRowHeight="14.4"/>
  <cols>
    <col min="1" max="1" width="14.5546875" customWidth="1"/>
    <col min="2" max="2" width="17.109375" customWidth="1"/>
    <col min="3" max="3" width="36.33203125" customWidth="1"/>
    <col min="4" max="4" width="12.109375" customWidth="1"/>
    <col min="5" max="5" width="14.6640625" customWidth="1"/>
    <col min="6" max="6" width="12.109375" customWidth="1"/>
    <col min="7" max="9" width="17" style="25" customWidth="1"/>
    <col min="10" max="10" width="0.33203125" customWidth="1"/>
    <col min="11" max="12" width="9.109375" hidden="1" customWidth="1"/>
  </cols>
  <sheetData>
    <row r="1" spans="1:13">
      <c r="A1" s="211" t="s">
        <v>96</v>
      </c>
      <c r="B1" s="211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3" ht="4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3">
      <c r="A4" s="26"/>
      <c r="B4" s="26"/>
      <c r="C4" s="26"/>
      <c r="D4" s="26"/>
      <c r="E4" s="26"/>
      <c r="F4" s="26"/>
      <c r="G4" s="26"/>
      <c r="H4" s="26"/>
      <c r="I4" s="26"/>
      <c r="J4" s="38"/>
      <c r="K4" s="38"/>
      <c r="L4" s="38"/>
    </row>
    <row r="5" spans="1:13" ht="52.2">
      <c r="A5" s="27" t="s">
        <v>97</v>
      </c>
      <c r="B5" s="28" t="s">
        <v>98</v>
      </c>
      <c r="C5" s="28" t="s">
        <v>99</v>
      </c>
      <c r="D5" s="29" t="s">
        <v>100</v>
      </c>
      <c r="E5" s="29" t="s">
        <v>101</v>
      </c>
      <c r="F5" s="29" t="s">
        <v>102</v>
      </c>
      <c r="G5" s="30" t="s">
        <v>103</v>
      </c>
      <c r="H5" s="30" t="s">
        <v>104</v>
      </c>
      <c r="I5" s="30" t="s">
        <v>105</v>
      </c>
    </row>
    <row r="6" spans="1:13">
      <c r="A6" s="31">
        <v>44886</v>
      </c>
      <c r="B6" t="s">
        <v>29</v>
      </c>
      <c r="C6" t="s">
        <v>106</v>
      </c>
      <c r="D6" t="s">
        <v>73</v>
      </c>
      <c r="E6" s="25">
        <v>99</v>
      </c>
      <c r="M6" t="s">
        <v>107</v>
      </c>
    </row>
    <row r="7" spans="1:13">
      <c r="A7" s="31">
        <v>44960</v>
      </c>
      <c r="B7" t="s">
        <v>108</v>
      </c>
      <c r="C7" t="s">
        <v>109</v>
      </c>
      <c r="D7" t="s">
        <v>68</v>
      </c>
      <c r="E7" s="25">
        <v>51.13</v>
      </c>
    </row>
    <row r="8" spans="1:13">
      <c r="A8" s="31">
        <v>44979</v>
      </c>
      <c r="B8" t="s">
        <v>110</v>
      </c>
      <c r="C8" t="s">
        <v>111</v>
      </c>
      <c r="D8" t="s">
        <v>84</v>
      </c>
      <c r="E8" s="25">
        <v>63.75</v>
      </c>
    </row>
    <row r="9" spans="1:13">
      <c r="A9" s="31">
        <v>44980</v>
      </c>
      <c r="B9" t="s">
        <v>36</v>
      </c>
      <c r="C9" t="s">
        <v>112</v>
      </c>
      <c r="D9" t="s">
        <v>84</v>
      </c>
      <c r="E9" s="25">
        <v>132</v>
      </c>
    </row>
    <row r="10" spans="1:13">
      <c r="A10" s="31">
        <v>44998</v>
      </c>
      <c r="B10" t="s">
        <v>113</v>
      </c>
      <c r="C10" t="s">
        <v>114</v>
      </c>
      <c r="D10" t="s">
        <v>70</v>
      </c>
      <c r="E10" s="25">
        <v>76.8</v>
      </c>
    </row>
    <row r="11" spans="1:13" ht="43.2">
      <c r="A11" s="31" t="s">
        <v>115</v>
      </c>
      <c r="B11" s="32" t="s">
        <v>116</v>
      </c>
      <c r="C11" t="s">
        <v>117</v>
      </c>
      <c r="E11" s="25"/>
      <c r="H11" s="25">
        <v>700</v>
      </c>
    </row>
    <row r="12" spans="1:13" ht="11.7" customHeight="1">
      <c r="A12" s="31"/>
      <c r="B12" s="33" t="s">
        <v>118</v>
      </c>
      <c r="E12" s="34">
        <f>SUM(E6:E11)</f>
        <v>422.68</v>
      </c>
    </row>
    <row r="13" spans="1:13" ht="11.7" customHeight="1">
      <c r="A13" s="31"/>
      <c r="E13" s="25"/>
    </row>
    <row r="17" spans="1:9">
      <c r="A17" s="35" t="s">
        <v>119</v>
      </c>
      <c r="B17" s="36"/>
      <c r="C17" s="36"/>
      <c r="D17" s="36"/>
      <c r="E17" s="37"/>
      <c r="F17" s="37"/>
      <c r="G17" s="37"/>
      <c r="H17" s="37"/>
      <c r="I17" s="37">
        <v>700</v>
      </c>
    </row>
  </sheetData>
  <mergeCells count="1">
    <mergeCell ref="A1:L3"/>
  </mergeCell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'Block Club Budget'!$A$9:$A$18</xm:f>
          </x14:formula1>
          <xm:sqref>D6:D10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L21"/>
  <sheetViews>
    <sheetView workbookViewId="0">
      <selection activeCell="G14" sqref="G14"/>
    </sheetView>
  </sheetViews>
  <sheetFormatPr defaultColWidth="9" defaultRowHeight="14.4"/>
  <cols>
    <col min="1" max="1" width="18" customWidth="1"/>
    <col min="2" max="2" width="22.33203125" customWidth="1"/>
    <col min="3" max="3" width="36.33203125" customWidth="1"/>
    <col min="4" max="4" width="12.109375" customWidth="1"/>
    <col min="5" max="5" width="14.6640625" customWidth="1"/>
    <col min="6" max="6" width="12.109375" customWidth="1"/>
    <col min="7" max="9" width="17" style="25" customWidth="1"/>
    <col min="10" max="10" width="0.33203125" customWidth="1"/>
    <col min="11" max="12" width="9.109375" hidden="1" customWidth="1"/>
  </cols>
  <sheetData>
    <row r="1" spans="1:12">
      <c r="A1" s="213" t="s">
        <v>120</v>
      </c>
      <c r="B1" s="211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ht="4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>
      <c r="A4" s="26"/>
      <c r="B4" s="26"/>
      <c r="C4" s="26"/>
      <c r="D4" s="26"/>
      <c r="E4" s="26"/>
      <c r="F4" s="26"/>
      <c r="G4" s="26"/>
      <c r="H4" s="26"/>
      <c r="I4" s="26"/>
      <c r="J4" s="38"/>
      <c r="K4" s="38"/>
      <c r="L4" s="38"/>
    </row>
    <row r="5" spans="1:12" ht="52.2">
      <c r="A5" s="27" t="s">
        <v>97</v>
      </c>
      <c r="B5" s="28" t="s">
        <v>98</v>
      </c>
      <c r="C5" s="28" t="s">
        <v>99</v>
      </c>
      <c r="D5" s="29" t="s">
        <v>100</v>
      </c>
      <c r="E5" s="29" t="s">
        <v>101</v>
      </c>
      <c r="F5" s="29" t="s">
        <v>102</v>
      </c>
      <c r="G5" s="30" t="s">
        <v>103</v>
      </c>
      <c r="H5" s="30" t="s">
        <v>104</v>
      </c>
      <c r="I5" s="30" t="s">
        <v>105</v>
      </c>
    </row>
    <row r="6" spans="1:12" ht="28.8">
      <c r="A6" s="31" t="s">
        <v>121</v>
      </c>
      <c r="B6" s="32" t="s">
        <v>116</v>
      </c>
      <c r="C6" t="s">
        <v>122</v>
      </c>
      <c r="E6" s="25"/>
      <c r="H6" s="25">
        <v>360</v>
      </c>
    </row>
    <row r="7" spans="1:12" ht="28.8">
      <c r="A7" s="31" t="s">
        <v>123</v>
      </c>
      <c r="B7" s="32" t="s">
        <v>116</v>
      </c>
      <c r="C7" t="s">
        <v>122</v>
      </c>
      <c r="E7" s="25"/>
      <c r="H7" s="25">
        <v>260</v>
      </c>
    </row>
    <row r="8" spans="1:12" s="38" customFormat="1" ht="11.7" customHeight="1">
      <c r="A8" s="60">
        <v>45023</v>
      </c>
      <c r="B8" s="38" t="s">
        <v>124</v>
      </c>
      <c r="C8" s="38" t="s">
        <v>125</v>
      </c>
      <c r="D8" s="38" t="s">
        <v>87</v>
      </c>
      <c r="E8" s="45"/>
      <c r="G8" s="37">
        <v>114.79</v>
      </c>
      <c r="H8" s="45"/>
      <c r="I8" s="45"/>
    </row>
    <row r="9" spans="1:12" s="38" customFormat="1" ht="11.7" customHeight="1">
      <c r="A9" s="60">
        <v>45030</v>
      </c>
      <c r="B9" s="38" t="s">
        <v>126</v>
      </c>
      <c r="C9" s="38" t="s">
        <v>127</v>
      </c>
      <c r="D9" s="38" t="s">
        <v>79</v>
      </c>
      <c r="E9" s="45"/>
      <c r="G9" s="37">
        <v>25.74</v>
      </c>
      <c r="H9" s="45"/>
      <c r="I9" s="45"/>
    </row>
    <row r="10" spans="1:12" s="38" customFormat="1" ht="11.7" customHeight="1">
      <c r="A10" s="60">
        <v>45033</v>
      </c>
      <c r="B10" s="38" t="s">
        <v>128</v>
      </c>
      <c r="C10" s="38" t="s">
        <v>129</v>
      </c>
      <c r="D10" s="38" t="s">
        <v>79</v>
      </c>
      <c r="E10" s="45"/>
      <c r="G10" s="126">
        <v>30</v>
      </c>
      <c r="H10" s="45"/>
      <c r="I10" s="45"/>
    </row>
    <row r="11" spans="1:12" s="38" customFormat="1" ht="11.7" customHeight="1">
      <c r="A11" s="60">
        <v>45063</v>
      </c>
      <c r="B11" s="38" t="s">
        <v>130</v>
      </c>
      <c r="C11" s="38" t="s">
        <v>131</v>
      </c>
      <c r="D11" s="38" t="s">
        <v>68</v>
      </c>
      <c r="E11" s="45"/>
      <c r="G11" s="37">
        <v>275</v>
      </c>
      <c r="H11" s="45"/>
      <c r="I11" s="45"/>
    </row>
    <row r="12" spans="1:12" s="38" customFormat="1" ht="11.7" customHeight="1">
      <c r="A12" s="60">
        <v>45056</v>
      </c>
      <c r="B12" s="38" t="s">
        <v>132</v>
      </c>
      <c r="C12" s="38" t="s">
        <v>133</v>
      </c>
      <c r="D12" s="38" t="s">
        <v>81</v>
      </c>
      <c r="E12" s="45"/>
      <c r="G12" s="125">
        <v>66.75</v>
      </c>
      <c r="H12" s="45"/>
      <c r="I12" s="45"/>
    </row>
    <row r="13" spans="1:12" ht="28.8">
      <c r="A13" s="31" t="s">
        <v>134</v>
      </c>
      <c r="B13" s="32" t="s">
        <v>116</v>
      </c>
      <c r="C13" t="s">
        <v>117</v>
      </c>
      <c r="E13" s="25"/>
      <c r="G13" s="37"/>
      <c r="H13" s="25">
        <v>80</v>
      </c>
    </row>
    <row r="14" spans="1:12" s="38" customFormat="1" ht="11.7" customHeight="1">
      <c r="A14" s="60">
        <v>45078</v>
      </c>
      <c r="B14" s="38" t="s">
        <v>135</v>
      </c>
      <c r="C14" s="38" t="s">
        <v>136</v>
      </c>
      <c r="D14" s="38" t="s">
        <v>76</v>
      </c>
      <c r="G14" s="37">
        <v>5.03</v>
      </c>
      <c r="H14" s="45"/>
      <c r="I14" s="45"/>
    </row>
    <row r="15" spans="1:12" ht="11.7" customHeight="1">
      <c r="A15" s="31"/>
      <c r="E15" s="25"/>
    </row>
    <row r="16" spans="1:12" ht="11.7" customHeight="1">
      <c r="A16" s="31"/>
      <c r="B16" s="33" t="s">
        <v>118</v>
      </c>
      <c r="E16" s="34">
        <f>SUM(E6:E9)</f>
        <v>0</v>
      </c>
      <c r="G16" s="34">
        <f>SUM(G8:G15)</f>
        <v>517.30999999999995</v>
      </c>
      <c r="H16" s="34">
        <f>SUM(H6:H15)</f>
        <v>700</v>
      </c>
    </row>
    <row r="17" spans="1:9" ht="11.7" customHeight="1">
      <c r="A17" s="31"/>
      <c r="E17" s="25"/>
    </row>
    <row r="21" spans="1:9">
      <c r="A21" s="35" t="s">
        <v>137</v>
      </c>
      <c r="B21" s="36"/>
      <c r="C21" s="36"/>
      <c r="D21" s="36"/>
      <c r="E21" s="37"/>
      <c r="F21" s="37"/>
      <c r="G21" s="37"/>
      <c r="H21" s="37"/>
      <c r="I21" s="37">
        <f>'Q1-2023'!I17+H16-G16</f>
        <v>882.69</v>
      </c>
    </row>
  </sheetData>
  <autoFilter ref="A5:L14" xr:uid="{00000000-0009-0000-0000-000006000000}"/>
  <mergeCells count="1">
    <mergeCell ref="A1:L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'Block Club Budget'!$A$9:$A$18</xm:f>
          </x14:formula1>
          <xm:sqref>D10 D14 D8:D9 D11:D12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L55"/>
  <sheetViews>
    <sheetView topLeftCell="B11" zoomScale="96" zoomScaleNormal="96" workbookViewId="0">
      <selection activeCell="E20" sqref="E20"/>
    </sheetView>
  </sheetViews>
  <sheetFormatPr defaultColWidth="9" defaultRowHeight="14.4"/>
  <cols>
    <col min="1" max="1" width="24.33203125" customWidth="1"/>
    <col min="2" max="2" width="21.44140625" customWidth="1"/>
    <col min="3" max="3" width="43.6640625" customWidth="1"/>
    <col min="4" max="4" width="24.5546875" customWidth="1"/>
    <col min="5" max="5" width="14.6640625" customWidth="1"/>
    <col min="6" max="6" width="12.109375" customWidth="1"/>
    <col min="7" max="9" width="17" style="25" customWidth="1"/>
    <col min="10" max="10" width="0.33203125" customWidth="1"/>
    <col min="11" max="12" width="9.109375" hidden="1" customWidth="1"/>
  </cols>
  <sheetData>
    <row r="1" spans="1:12">
      <c r="A1" s="213" t="s">
        <v>138</v>
      </c>
      <c r="B1" s="211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ht="4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>
      <c r="A4" s="26"/>
      <c r="B4" s="26"/>
      <c r="C4" s="26"/>
      <c r="D4" s="26"/>
      <c r="E4" s="26"/>
      <c r="F4" s="26"/>
      <c r="G4" s="26"/>
      <c r="H4" s="26"/>
      <c r="I4" s="26"/>
      <c r="J4" s="38"/>
      <c r="K4" s="38"/>
      <c r="L4" s="38"/>
    </row>
    <row r="5" spans="1:12" ht="43.2">
      <c r="A5" s="39" t="s">
        <v>97</v>
      </c>
      <c r="B5" s="40" t="s">
        <v>98</v>
      </c>
      <c r="C5" s="40" t="s">
        <v>99</v>
      </c>
      <c r="D5" s="41" t="s">
        <v>100</v>
      </c>
      <c r="E5" s="41" t="s">
        <v>101</v>
      </c>
      <c r="F5" s="41" t="s">
        <v>102</v>
      </c>
      <c r="G5" s="42" t="s">
        <v>103</v>
      </c>
      <c r="H5" s="42" t="s">
        <v>104</v>
      </c>
      <c r="I5" s="54" t="s">
        <v>105</v>
      </c>
    </row>
    <row r="6" spans="1:12">
      <c r="A6" s="43">
        <v>45120</v>
      </c>
      <c r="B6" t="s">
        <v>135</v>
      </c>
      <c r="C6" t="s">
        <v>139</v>
      </c>
      <c r="D6" t="s">
        <v>76</v>
      </c>
      <c r="H6" s="25">
        <v>50</v>
      </c>
      <c r="I6" s="55"/>
    </row>
    <row r="7" spans="1:12" s="38" customFormat="1">
      <c r="A7" s="44">
        <v>45121</v>
      </c>
      <c r="B7" s="38" t="s">
        <v>135</v>
      </c>
      <c r="C7" s="38" t="s">
        <v>140</v>
      </c>
      <c r="D7" s="38" t="s">
        <v>79</v>
      </c>
      <c r="G7" s="37">
        <v>65.97</v>
      </c>
      <c r="H7" s="45"/>
      <c r="I7" s="56"/>
    </row>
    <row r="8" spans="1:12" s="38" customFormat="1">
      <c r="A8" s="44">
        <v>45121</v>
      </c>
      <c r="B8" s="38" t="s">
        <v>135</v>
      </c>
      <c r="C8" s="38" t="s">
        <v>141</v>
      </c>
      <c r="D8" s="38" t="s">
        <v>68</v>
      </c>
      <c r="E8" s="45"/>
      <c r="F8" s="38">
        <v>101</v>
      </c>
      <c r="G8" s="37">
        <v>15</v>
      </c>
      <c r="H8" s="45"/>
      <c r="I8" s="56"/>
    </row>
    <row r="9" spans="1:12" ht="28.8">
      <c r="A9" s="43">
        <v>45124</v>
      </c>
      <c r="B9" s="32" t="s">
        <v>116</v>
      </c>
      <c r="C9" t="s">
        <v>117</v>
      </c>
      <c r="H9" s="25">
        <v>20</v>
      </c>
      <c r="I9" s="55"/>
    </row>
    <row r="10" spans="1:12">
      <c r="A10" s="43">
        <v>45124</v>
      </c>
      <c r="B10" t="s">
        <v>135</v>
      </c>
      <c r="C10" t="s">
        <v>142</v>
      </c>
      <c r="D10" t="s">
        <v>79</v>
      </c>
      <c r="G10" s="37">
        <v>78.16</v>
      </c>
      <c r="I10" s="55"/>
    </row>
    <row r="11" spans="1:12">
      <c r="A11" s="43">
        <v>45128</v>
      </c>
      <c r="B11" t="s">
        <v>135</v>
      </c>
      <c r="C11" t="s">
        <v>143</v>
      </c>
      <c r="D11" t="s">
        <v>70</v>
      </c>
      <c r="E11" s="25"/>
      <c r="G11" s="37">
        <v>46.08</v>
      </c>
      <c r="I11" s="55"/>
    </row>
    <row r="12" spans="1:12">
      <c r="A12" s="43">
        <v>45128</v>
      </c>
      <c r="B12" t="s">
        <v>135</v>
      </c>
      <c r="C12" t="s">
        <v>144</v>
      </c>
      <c r="D12" t="s">
        <v>76</v>
      </c>
      <c r="G12" s="37">
        <v>21.99</v>
      </c>
      <c r="I12" s="55"/>
    </row>
    <row r="13" spans="1:12">
      <c r="A13" s="43">
        <v>45131</v>
      </c>
      <c r="B13" t="s">
        <v>135</v>
      </c>
      <c r="C13" t="s">
        <v>145</v>
      </c>
      <c r="D13" t="s">
        <v>81</v>
      </c>
      <c r="H13" s="25">
        <v>20</v>
      </c>
      <c r="I13" s="55"/>
    </row>
    <row r="14" spans="1:12">
      <c r="A14" s="43">
        <v>45131</v>
      </c>
      <c r="B14" t="s">
        <v>135</v>
      </c>
      <c r="C14" t="s">
        <v>146</v>
      </c>
      <c r="D14" t="s">
        <v>81</v>
      </c>
      <c r="G14" s="124">
        <f>'BCPL -2023'!B34</f>
        <v>72.599999999999994</v>
      </c>
      <c r="I14" s="55"/>
    </row>
    <row r="15" spans="1:12">
      <c r="A15" s="43">
        <v>45132</v>
      </c>
      <c r="B15" t="s">
        <v>135</v>
      </c>
      <c r="C15" t="s">
        <v>147</v>
      </c>
      <c r="D15" t="s">
        <v>76</v>
      </c>
      <c r="G15" s="37">
        <f>'BCPL -2023'!B33</f>
        <v>66.23</v>
      </c>
      <c r="I15" s="55"/>
    </row>
    <row r="16" spans="1:12">
      <c r="A16" s="43">
        <v>45132</v>
      </c>
      <c r="B16" t="s">
        <v>135</v>
      </c>
      <c r="C16" t="s">
        <v>145</v>
      </c>
      <c r="D16" t="s">
        <v>81</v>
      </c>
      <c r="H16" s="25">
        <v>40</v>
      </c>
      <c r="I16" s="55"/>
    </row>
    <row r="17" spans="1:9">
      <c r="A17" s="43">
        <v>45132</v>
      </c>
      <c r="B17" t="s">
        <v>135</v>
      </c>
      <c r="C17" t="s">
        <v>148</v>
      </c>
      <c r="H17" s="25">
        <v>160</v>
      </c>
      <c r="I17" s="55"/>
    </row>
    <row r="18" spans="1:9">
      <c r="A18" s="43">
        <v>45132</v>
      </c>
      <c r="B18" t="s">
        <v>135</v>
      </c>
      <c r="C18" t="s">
        <v>149</v>
      </c>
      <c r="D18" t="s">
        <v>81</v>
      </c>
      <c r="G18" s="37">
        <v>17.579999999999998</v>
      </c>
      <c r="I18" s="55"/>
    </row>
    <row r="19" spans="1:9">
      <c r="A19" s="43">
        <v>45133</v>
      </c>
      <c r="B19" t="s">
        <v>135</v>
      </c>
      <c r="C19" t="s">
        <v>117</v>
      </c>
      <c r="H19" s="25">
        <v>20</v>
      </c>
      <c r="I19" s="55"/>
    </row>
    <row r="20" spans="1:9">
      <c r="A20" s="43">
        <v>45133</v>
      </c>
      <c r="B20" t="s">
        <v>135</v>
      </c>
      <c r="C20" t="s">
        <v>150</v>
      </c>
      <c r="D20" t="s">
        <v>79</v>
      </c>
      <c r="G20" s="124">
        <v>44.29</v>
      </c>
      <c r="I20" s="55"/>
    </row>
    <row r="21" spans="1:9">
      <c r="A21" s="43">
        <v>45134</v>
      </c>
      <c r="B21" t="s">
        <v>135</v>
      </c>
      <c r="C21" t="s">
        <v>151</v>
      </c>
      <c r="D21" t="s">
        <v>81</v>
      </c>
      <c r="G21" s="124">
        <v>80</v>
      </c>
      <c r="I21" s="55"/>
    </row>
    <row r="22" spans="1:9">
      <c r="A22" s="43">
        <v>45134</v>
      </c>
      <c r="B22" t="s">
        <v>135</v>
      </c>
      <c r="C22" t="s">
        <v>150</v>
      </c>
      <c r="D22" t="s">
        <v>79</v>
      </c>
      <c r="G22" s="124">
        <v>48.62</v>
      </c>
      <c r="I22" s="55"/>
    </row>
    <row r="23" spans="1:9">
      <c r="A23" s="43">
        <v>45135</v>
      </c>
      <c r="B23" t="s">
        <v>135</v>
      </c>
      <c r="C23" t="s">
        <v>117</v>
      </c>
      <c r="H23" s="25">
        <v>20</v>
      </c>
      <c r="I23" s="55"/>
    </row>
    <row r="24" spans="1:9">
      <c r="A24" s="43">
        <v>45139</v>
      </c>
      <c r="B24" t="s">
        <v>152</v>
      </c>
      <c r="C24" t="s">
        <v>153</v>
      </c>
      <c r="D24" t="s">
        <v>79</v>
      </c>
      <c r="E24" s="25"/>
      <c r="F24">
        <v>337493</v>
      </c>
      <c r="H24" s="25">
        <v>2000</v>
      </c>
      <c r="I24" s="55"/>
    </row>
    <row r="25" spans="1:9">
      <c r="A25" s="43">
        <v>45139</v>
      </c>
      <c r="B25" t="s">
        <v>135</v>
      </c>
      <c r="C25" t="s">
        <v>151</v>
      </c>
      <c r="D25" t="s">
        <v>81</v>
      </c>
      <c r="E25" s="25"/>
      <c r="G25" s="124">
        <v>80</v>
      </c>
      <c r="I25" s="55"/>
    </row>
    <row r="26" spans="1:9">
      <c r="A26" s="43">
        <v>45140</v>
      </c>
      <c r="B26" t="s">
        <v>135</v>
      </c>
      <c r="C26" t="s">
        <v>117</v>
      </c>
      <c r="E26" s="25"/>
      <c r="H26" s="25">
        <v>60</v>
      </c>
      <c r="I26" s="55"/>
    </row>
    <row r="27" spans="1:9">
      <c r="A27" s="43">
        <v>45140</v>
      </c>
      <c r="B27" t="s">
        <v>135</v>
      </c>
      <c r="C27" t="s">
        <v>150</v>
      </c>
      <c r="D27" t="s">
        <v>79</v>
      </c>
      <c r="G27" s="124">
        <v>65.849999999999994</v>
      </c>
      <c r="I27" s="55"/>
    </row>
    <row r="28" spans="1:9">
      <c r="A28" s="43">
        <v>45141</v>
      </c>
      <c r="B28" t="s">
        <v>135</v>
      </c>
      <c r="C28" t="s">
        <v>145</v>
      </c>
      <c r="D28" t="s">
        <v>81</v>
      </c>
      <c r="H28" s="25">
        <v>20</v>
      </c>
      <c r="I28" s="55"/>
    </row>
    <row r="29" spans="1:9" ht="28.8">
      <c r="A29" s="43">
        <v>45145</v>
      </c>
      <c r="B29" t="s">
        <v>135</v>
      </c>
      <c r="C29" s="32" t="s">
        <v>154</v>
      </c>
      <c r="D29" t="s">
        <v>79</v>
      </c>
      <c r="G29" s="124">
        <v>476.59</v>
      </c>
      <c r="I29" s="55"/>
    </row>
    <row r="30" spans="1:9">
      <c r="A30" s="43">
        <v>45145</v>
      </c>
      <c r="B30" t="s">
        <v>155</v>
      </c>
      <c r="C30" t="s">
        <v>156</v>
      </c>
      <c r="D30" t="s">
        <v>79</v>
      </c>
      <c r="E30" s="25">
        <v>16.25</v>
      </c>
      <c r="I30" s="55"/>
    </row>
    <row r="31" spans="1:9">
      <c r="A31" s="43">
        <v>45146</v>
      </c>
      <c r="B31" t="s">
        <v>135</v>
      </c>
      <c r="C31" t="s">
        <v>117</v>
      </c>
      <c r="H31" s="25">
        <v>20</v>
      </c>
      <c r="I31" s="55"/>
    </row>
    <row r="32" spans="1:9">
      <c r="A32" s="43">
        <v>45146</v>
      </c>
      <c r="B32" t="s">
        <v>135</v>
      </c>
      <c r="C32" t="s">
        <v>117</v>
      </c>
      <c r="H32" s="25">
        <v>60</v>
      </c>
      <c r="I32" s="55"/>
    </row>
    <row r="33" spans="1:9">
      <c r="A33" s="43">
        <v>45148</v>
      </c>
      <c r="B33" t="s">
        <v>135</v>
      </c>
      <c r="C33" t="s">
        <v>156</v>
      </c>
      <c r="D33" t="s">
        <v>79</v>
      </c>
      <c r="G33" s="124">
        <v>7.77</v>
      </c>
      <c r="I33" s="55"/>
    </row>
    <row r="34" spans="1:9">
      <c r="A34" s="43">
        <v>45148</v>
      </c>
      <c r="B34" t="s">
        <v>135</v>
      </c>
      <c r="C34" t="s">
        <v>156</v>
      </c>
      <c r="D34" t="s">
        <v>79</v>
      </c>
      <c r="G34" s="124">
        <v>6.39</v>
      </c>
      <c r="I34" s="55"/>
    </row>
    <row r="35" spans="1:9">
      <c r="A35" s="43">
        <v>45148</v>
      </c>
      <c r="B35" t="s">
        <v>135</v>
      </c>
      <c r="C35" t="s">
        <v>157</v>
      </c>
      <c r="D35" t="s">
        <v>76</v>
      </c>
      <c r="G35" s="124">
        <v>202.65</v>
      </c>
      <c r="I35" s="55"/>
    </row>
    <row r="36" spans="1:9" ht="28.8">
      <c r="A36" s="43">
        <v>45149</v>
      </c>
      <c r="B36" t="s">
        <v>135</v>
      </c>
      <c r="C36" s="32" t="s">
        <v>158</v>
      </c>
      <c r="D36" t="s">
        <v>79</v>
      </c>
      <c r="G36" s="124">
        <v>161.38</v>
      </c>
      <c r="I36" s="55"/>
    </row>
    <row r="37" spans="1:9">
      <c r="A37" s="43">
        <v>45149</v>
      </c>
      <c r="B37" t="s">
        <v>135</v>
      </c>
      <c r="C37" t="s">
        <v>159</v>
      </c>
      <c r="D37" t="s">
        <v>79</v>
      </c>
      <c r="G37" s="124">
        <v>14.28</v>
      </c>
      <c r="I37" s="55"/>
    </row>
    <row r="38" spans="1:9">
      <c r="A38" s="43">
        <v>45149</v>
      </c>
      <c r="B38" t="s">
        <v>135</v>
      </c>
      <c r="C38" t="s">
        <v>160</v>
      </c>
      <c r="D38" t="s">
        <v>79</v>
      </c>
      <c r="G38" s="124">
        <v>27.55</v>
      </c>
      <c r="I38" s="55"/>
    </row>
    <row r="39" spans="1:9">
      <c r="A39" s="43">
        <v>45152</v>
      </c>
      <c r="B39" t="s">
        <v>135</v>
      </c>
      <c r="C39" t="s">
        <v>161</v>
      </c>
      <c r="D39" t="s">
        <v>79</v>
      </c>
      <c r="H39" s="25">
        <v>49.96</v>
      </c>
      <c r="I39" s="55"/>
    </row>
    <row r="40" spans="1:9">
      <c r="A40" s="43">
        <v>45152</v>
      </c>
      <c r="B40" t="s">
        <v>135</v>
      </c>
      <c r="C40" t="s">
        <v>162</v>
      </c>
      <c r="G40" s="124">
        <v>21.95</v>
      </c>
      <c r="I40" s="55"/>
    </row>
    <row r="41" spans="1:9">
      <c r="A41" s="43">
        <v>45152</v>
      </c>
      <c r="B41" t="s">
        <v>135</v>
      </c>
      <c r="C41" t="s">
        <v>162</v>
      </c>
      <c r="G41" s="124">
        <v>49.29</v>
      </c>
      <c r="I41" s="55"/>
    </row>
    <row r="42" spans="1:9" ht="28.8">
      <c r="A42" s="43">
        <v>45152</v>
      </c>
      <c r="B42" t="s">
        <v>135</v>
      </c>
      <c r="C42" s="32" t="s">
        <v>163</v>
      </c>
      <c r="D42" t="s">
        <v>79</v>
      </c>
      <c r="E42" s="25"/>
      <c r="G42" s="124">
        <v>61.28</v>
      </c>
      <c r="I42" s="55"/>
    </row>
    <row r="43" spans="1:9" ht="16.95" customHeight="1">
      <c r="A43" s="43">
        <v>45152</v>
      </c>
      <c r="B43" t="s">
        <v>135</v>
      </c>
      <c r="C43" t="s">
        <v>157</v>
      </c>
      <c r="D43" t="s">
        <v>76</v>
      </c>
      <c r="E43" s="25"/>
      <c r="G43" s="124">
        <v>29.94</v>
      </c>
      <c r="I43" s="55"/>
    </row>
    <row r="44" spans="1:9" ht="11.7" customHeight="1">
      <c r="A44" s="43">
        <v>45152</v>
      </c>
      <c r="B44" t="s">
        <v>135</v>
      </c>
      <c r="C44" t="s">
        <v>164</v>
      </c>
      <c r="D44" t="s">
        <v>79</v>
      </c>
      <c r="E44" s="25"/>
      <c r="F44">
        <v>103</v>
      </c>
      <c r="G44" s="124">
        <v>220</v>
      </c>
      <c r="I44" s="55"/>
    </row>
    <row r="45" spans="1:9" ht="11.7" customHeight="1">
      <c r="A45" s="43">
        <v>45152</v>
      </c>
      <c r="B45" t="s">
        <v>135</v>
      </c>
      <c r="C45" t="s">
        <v>165</v>
      </c>
      <c r="D45" t="s">
        <v>79</v>
      </c>
      <c r="E45" s="25"/>
      <c r="F45">
        <v>102</v>
      </c>
      <c r="G45" s="124">
        <v>275</v>
      </c>
      <c r="I45" s="55"/>
    </row>
    <row r="46" spans="1:9">
      <c r="A46" s="43">
        <v>45152</v>
      </c>
      <c r="B46" t="s">
        <v>110</v>
      </c>
      <c r="C46" t="s">
        <v>166</v>
      </c>
      <c r="D46" t="s">
        <v>70</v>
      </c>
      <c r="E46" s="25"/>
      <c r="F46">
        <v>105</v>
      </c>
      <c r="G46" s="37">
        <v>70.72</v>
      </c>
      <c r="I46" s="55"/>
    </row>
    <row r="47" spans="1:9">
      <c r="A47" s="43">
        <v>45152</v>
      </c>
      <c r="B47" t="s">
        <v>110</v>
      </c>
      <c r="C47" t="s">
        <v>153</v>
      </c>
      <c r="D47" t="s">
        <v>79</v>
      </c>
      <c r="F47">
        <v>105</v>
      </c>
      <c r="G47" s="124">
        <v>16.84</v>
      </c>
      <c r="I47" s="55"/>
    </row>
    <row r="48" spans="1:9" ht="11.7" customHeight="1">
      <c r="A48" s="43">
        <v>45155</v>
      </c>
      <c r="B48" t="s">
        <v>135</v>
      </c>
      <c r="C48" t="s">
        <v>167</v>
      </c>
      <c r="D48" t="s">
        <v>79</v>
      </c>
      <c r="E48" s="25"/>
      <c r="F48">
        <v>104</v>
      </c>
      <c r="G48" s="124">
        <v>550</v>
      </c>
      <c r="I48" s="55"/>
    </row>
    <row r="49" spans="1:9" ht="11.7" customHeight="1">
      <c r="A49" s="43">
        <v>45155</v>
      </c>
      <c r="B49" t="s">
        <v>135</v>
      </c>
      <c r="C49" t="s">
        <v>168</v>
      </c>
      <c r="H49" s="25">
        <v>10</v>
      </c>
    </row>
    <row r="50" spans="1:9" ht="12" customHeight="1">
      <c r="A50" s="43">
        <v>45160</v>
      </c>
      <c r="B50" t="s">
        <v>110</v>
      </c>
      <c r="C50" t="s">
        <v>111</v>
      </c>
      <c r="D50" t="s">
        <v>84</v>
      </c>
      <c r="E50" s="25"/>
      <c r="F50">
        <v>106</v>
      </c>
      <c r="G50" s="37">
        <v>63.75</v>
      </c>
    </row>
    <row r="51" spans="1:9" ht="12" customHeight="1">
      <c r="A51" s="43">
        <v>45167</v>
      </c>
      <c r="B51" t="s">
        <v>135</v>
      </c>
      <c r="C51" t="s">
        <v>169</v>
      </c>
      <c r="D51" t="s">
        <v>70</v>
      </c>
      <c r="E51" s="25"/>
      <c r="G51" s="37">
        <v>29.44</v>
      </c>
    </row>
    <row r="52" spans="1:9" ht="12" customHeight="1">
      <c r="A52" s="43"/>
      <c r="E52" s="25"/>
    </row>
    <row r="53" spans="1:9" ht="12" customHeight="1">
      <c r="A53" s="46"/>
      <c r="B53" s="47" t="s">
        <v>118</v>
      </c>
      <c r="C53" s="47"/>
      <c r="D53" s="47"/>
      <c r="E53" s="48">
        <f>SUM(E9:E50)</f>
        <v>16.25</v>
      </c>
      <c r="F53" s="47"/>
      <c r="G53" s="48">
        <f>SUM(G7:G51)</f>
        <v>2987.19</v>
      </c>
      <c r="H53" s="48">
        <f>SUM(H6:H49)</f>
        <v>2549.96</v>
      </c>
      <c r="I53" s="57">
        <f>'Q2-2023'!I21+H53-G53</f>
        <v>445.46000000000004</v>
      </c>
    </row>
    <row r="54" spans="1:9" s="36" customFormat="1">
      <c r="A54" s="49" t="s">
        <v>209</v>
      </c>
      <c r="B54" s="35"/>
      <c r="C54" s="35"/>
      <c r="D54" s="35"/>
      <c r="E54" s="50"/>
      <c r="F54" s="50"/>
      <c r="G54" s="50"/>
      <c r="H54" s="50"/>
      <c r="I54" s="58">
        <f>1166.21-550+10-70.72-16.84-63.75-29.44</f>
        <v>445.46</v>
      </c>
    </row>
    <row r="55" spans="1:9">
      <c r="A55" s="51"/>
      <c r="B55" s="52"/>
      <c r="C55" s="52"/>
      <c r="D55" s="52"/>
      <c r="E55" s="52"/>
      <c r="F55" s="52"/>
      <c r="G55" s="53"/>
      <c r="H55" s="53" t="s">
        <v>66</v>
      </c>
      <c r="I55" s="59">
        <f>I54-I53</f>
        <v>0</v>
      </c>
    </row>
  </sheetData>
  <autoFilter ref="A5:L55" xr:uid="{00000000-0009-0000-0000-000007000000}"/>
  <mergeCells count="1">
    <mergeCell ref="A1:L3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'Block Club Budget'!$A$9:$A$18</xm:f>
          </x14:formula1>
          <xm:sqref>D6 D7 D8 D9 D10 D11 D12 D15 D24 D25 D27 D30 D39 D40 D41 D42 D43 D46 D47 D48 D50 D13:D14 D16:D23 D28:D29 D31:D38 D44:D45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CC1F5-CBBA-4569-AD26-AC7D9D55C844}">
  <sheetPr>
    <tabColor rgb="FF7030A0"/>
  </sheetPr>
  <dimension ref="A1:L44"/>
  <sheetViews>
    <sheetView topLeftCell="B1" workbookViewId="0">
      <selection activeCell="Q16" sqref="Q16"/>
    </sheetView>
  </sheetViews>
  <sheetFormatPr defaultColWidth="9" defaultRowHeight="14.4"/>
  <cols>
    <col min="1" max="1" width="24.33203125" customWidth="1"/>
    <col min="2" max="2" width="21.44140625" customWidth="1"/>
    <col min="3" max="3" width="43.6640625" customWidth="1"/>
    <col min="4" max="4" width="24.5546875" customWidth="1"/>
    <col min="5" max="5" width="14.6640625" customWidth="1"/>
    <col min="6" max="6" width="12.109375" customWidth="1"/>
    <col min="7" max="9" width="17" style="25" customWidth="1"/>
    <col min="10" max="10" width="0.33203125" customWidth="1"/>
    <col min="11" max="12" width="9.109375" hidden="1" customWidth="1"/>
  </cols>
  <sheetData>
    <row r="1" spans="1:12">
      <c r="A1" s="213" t="s">
        <v>170</v>
      </c>
      <c r="B1" s="211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ht="4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>
      <c r="A4" s="26"/>
      <c r="B4" s="26"/>
      <c r="C4" s="26"/>
      <c r="D4" s="26"/>
      <c r="E4" s="26"/>
      <c r="F4" s="26"/>
      <c r="G4" s="26"/>
      <c r="H4" s="26"/>
      <c r="I4" s="26"/>
      <c r="J4" s="38"/>
      <c r="K4" s="38"/>
      <c r="L4" s="38"/>
    </row>
    <row r="5" spans="1:12" ht="52.2">
      <c r="A5" s="27" t="s">
        <v>97</v>
      </c>
      <c r="B5" s="28" t="s">
        <v>98</v>
      </c>
      <c r="C5" s="28" t="s">
        <v>99</v>
      </c>
      <c r="D5" s="29" t="s">
        <v>100</v>
      </c>
      <c r="E5" s="29" t="s">
        <v>101</v>
      </c>
      <c r="F5" s="29" t="s">
        <v>102</v>
      </c>
      <c r="G5" s="30" t="s">
        <v>103</v>
      </c>
      <c r="H5" s="30" t="s">
        <v>104</v>
      </c>
      <c r="I5" s="30" t="s">
        <v>105</v>
      </c>
    </row>
    <row r="6" spans="1:12">
      <c r="A6" s="128" t="s">
        <v>210</v>
      </c>
      <c r="B6" s="127" t="s">
        <v>135</v>
      </c>
      <c r="C6" s="135" t="s">
        <v>220</v>
      </c>
      <c r="D6" s="127"/>
      <c r="E6" s="129"/>
      <c r="F6" s="129"/>
      <c r="G6" s="130"/>
      <c r="H6" s="133">
        <v>20</v>
      </c>
      <c r="I6" s="131"/>
    </row>
    <row r="7" spans="1:12">
      <c r="A7" s="31">
        <v>45222</v>
      </c>
      <c r="B7" t="s">
        <v>211</v>
      </c>
      <c r="C7" s="174" t="s">
        <v>221</v>
      </c>
      <c r="D7" t="s">
        <v>212</v>
      </c>
      <c r="E7" s="25"/>
      <c r="G7" s="25">
        <v>46.58</v>
      </c>
    </row>
    <row r="8" spans="1:12">
      <c r="A8" s="31">
        <v>45222</v>
      </c>
      <c r="B8" t="s">
        <v>211</v>
      </c>
      <c r="C8" s="127" t="s">
        <v>222</v>
      </c>
      <c r="D8" t="s">
        <v>212</v>
      </c>
      <c r="G8" s="25">
        <v>49.53</v>
      </c>
    </row>
    <row r="9" spans="1:12">
      <c r="A9" s="128" t="s">
        <v>214</v>
      </c>
      <c r="B9" s="135" t="s">
        <v>135</v>
      </c>
      <c r="C9" s="135" t="s">
        <v>216</v>
      </c>
      <c r="D9" s="127"/>
      <c r="H9" s="25">
        <v>40</v>
      </c>
    </row>
    <row r="10" spans="1:12" hidden="1">
      <c r="A10" s="31"/>
    </row>
    <row r="11" spans="1:12" hidden="1">
      <c r="A11" s="31"/>
    </row>
    <row r="12" spans="1:12" hidden="1">
      <c r="A12" s="31"/>
    </row>
    <row r="13" spans="1:12" hidden="1">
      <c r="A13" s="31"/>
    </row>
    <row r="14" spans="1:12" hidden="1">
      <c r="A14" s="31"/>
    </row>
    <row r="15" spans="1:12">
      <c r="A15" s="31">
        <v>45257</v>
      </c>
      <c r="B15" s="127" t="s">
        <v>135</v>
      </c>
      <c r="C15" s="127" t="s">
        <v>215</v>
      </c>
      <c r="D15" t="s">
        <v>87</v>
      </c>
      <c r="E15" s="25"/>
      <c r="H15" s="25">
        <v>45</v>
      </c>
    </row>
    <row r="16" spans="1:12">
      <c r="A16" s="31">
        <v>45261</v>
      </c>
      <c r="B16" s="127" t="s">
        <v>135</v>
      </c>
      <c r="C16" s="127" t="s">
        <v>215</v>
      </c>
      <c r="D16" t="s">
        <v>87</v>
      </c>
      <c r="E16" s="25"/>
      <c r="H16" s="25">
        <v>90</v>
      </c>
    </row>
    <row r="17" spans="1:8">
      <c r="A17" s="31">
        <v>45261</v>
      </c>
      <c r="B17" s="127" t="s">
        <v>135</v>
      </c>
      <c r="C17" s="127" t="s">
        <v>215</v>
      </c>
      <c r="D17" t="s">
        <v>87</v>
      </c>
      <c r="E17" s="25"/>
      <c r="H17" s="25">
        <v>180</v>
      </c>
    </row>
    <row r="18" spans="1:8">
      <c r="A18" s="31">
        <v>45261</v>
      </c>
      <c r="B18" s="127" t="s">
        <v>135</v>
      </c>
      <c r="C18" s="127" t="s">
        <v>215</v>
      </c>
      <c r="D18" t="s">
        <v>87</v>
      </c>
      <c r="E18" s="25"/>
      <c r="H18" s="25">
        <v>225</v>
      </c>
    </row>
    <row r="19" spans="1:8">
      <c r="A19" s="31">
        <v>45267</v>
      </c>
      <c r="B19" s="127" t="s">
        <v>135</v>
      </c>
      <c r="C19" s="127" t="s">
        <v>215</v>
      </c>
      <c r="D19" t="s">
        <v>87</v>
      </c>
      <c r="H19" s="25">
        <v>45</v>
      </c>
    </row>
    <row r="20" spans="1:8">
      <c r="A20" s="31">
        <v>45268</v>
      </c>
      <c r="B20" s="127" t="s">
        <v>135</v>
      </c>
      <c r="C20" s="127" t="s">
        <v>215</v>
      </c>
      <c r="D20" t="s">
        <v>87</v>
      </c>
      <c r="H20" s="25">
        <v>45</v>
      </c>
    </row>
    <row r="21" spans="1:8">
      <c r="A21" s="31">
        <v>45268</v>
      </c>
      <c r="B21" s="127" t="s">
        <v>135</v>
      </c>
      <c r="C21" s="127" t="s">
        <v>215</v>
      </c>
      <c r="D21" t="s">
        <v>87</v>
      </c>
      <c r="H21" s="25">
        <v>225</v>
      </c>
    </row>
    <row r="22" spans="1:8">
      <c r="A22" s="31">
        <v>45271</v>
      </c>
      <c r="B22" s="127" t="s">
        <v>135</v>
      </c>
      <c r="C22" s="127" t="s">
        <v>218</v>
      </c>
      <c r="D22" t="s">
        <v>87</v>
      </c>
      <c r="G22" s="25">
        <v>120.25</v>
      </c>
    </row>
    <row r="23" spans="1:8">
      <c r="A23" s="31">
        <v>45271</v>
      </c>
      <c r="B23" s="127" t="s">
        <v>135</v>
      </c>
      <c r="C23" s="127" t="s">
        <v>215</v>
      </c>
      <c r="D23" t="s">
        <v>87</v>
      </c>
      <c r="H23" s="25">
        <v>45</v>
      </c>
    </row>
    <row r="24" spans="1:8">
      <c r="A24" s="31">
        <v>45271</v>
      </c>
      <c r="B24" s="127" t="s">
        <v>135</v>
      </c>
      <c r="C24" s="127" t="s">
        <v>215</v>
      </c>
      <c r="D24" t="s">
        <v>87</v>
      </c>
      <c r="E24" s="25"/>
      <c r="H24" s="25">
        <v>45</v>
      </c>
    </row>
    <row r="25" spans="1:8" ht="16.95" customHeight="1">
      <c r="A25" s="31">
        <v>45271</v>
      </c>
      <c r="B25" s="127" t="s">
        <v>135</v>
      </c>
      <c r="C25" s="127" t="s">
        <v>215</v>
      </c>
      <c r="D25" t="s">
        <v>87</v>
      </c>
      <c r="E25" s="25"/>
      <c r="H25" s="25">
        <v>45</v>
      </c>
    </row>
    <row r="26" spans="1:8" ht="11.7" customHeight="1">
      <c r="A26" s="31">
        <v>45272</v>
      </c>
      <c r="B26" s="127" t="s">
        <v>135</v>
      </c>
      <c r="C26" s="127" t="s">
        <v>215</v>
      </c>
      <c r="D26" t="s">
        <v>87</v>
      </c>
      <c r="E26" s="25"/>
      <c r="H26" s="25">
        <v>360</v>
      </c>
    </row>
    <row r="27" spans="1:8" ht="11.7" customHeight="1">
      <c r="A27" s="31">
        <v>45272</v>
      </c>
      <c r="B27" s="127" t="s">
        <v>135</v>
      </c>
      <c r="C27" s="127" t="s">
        <v>215</v>
      </c>
      <c r="D27" t="s">
        <v>87</v>
      </c>
      <c r="E27" s="25"/>
      <c r="H27" s="25">
        <v>540</v>
      </c>
    </row>
    <row r="28" spans="1:8" ht="11.7" customHeight="1">
      <c r="A28" s="31">
        <v>45273</v>
      </c>
      <c r="B28" s="127" t="s">
        <v>135</v>
      </c>
      <c r="C28" s="127" t="s">
        <v>215</v>
      </c>
      <c r="D28" t="s">
        <v>87</v>
      </c>
      <c r="E28" s="25"/>
      <c r="H28" s="25">
        <v>45</v>
      </c>
    </row>
    <row r="29" spans="1:8" ht="11.7" customHeight="1">
      <c r="A29" s="31">
        <v>45275</v>
      </c>
      <c r="B29" s="127" t="s">
        <v>135</v>
      </c>
      <c r="C29" s="127" t="s">
        <v>219</v>
      </c>
      <c r="D29" t="s">
        <v>87</v>
      </c>
      <c r="E29" s="25"/>
      <c r="G29" s="25">
        <v>1000</v>
      </c>
    </row>
    <row r="30" spans="1:8" ht="11.7" customHeight="1">
      <c r="A30" s="31">
        <v>45278</v>
      </c>
      <c r="B30" s="127" t="s">
        <v>135</v>
      </c>
      <c r="C30" s="127" t="s">
        <v>219</v>
      </c>
      <c r="D30" t="s">
        <v>87</v>
      </c>
      <c r="E30" s="25"/>
      <c r="G30" s="25">
        <v>776.91</v>
      </c>
    </row>
    <row r="31" spans="1:8" ht="11.7" customHeight="1">
      <c r="A31" s="31">
        <v>45286</v>
      </c>
      <c r="B31" s="135" t="s">
        <v>135</v>
      </c>
      <c r="C31" s="135" t="s">
        <v>220</v>
      </c>
      <c r="E31" s="25"/>
      <c r="H31" s="25">
        <v>40</v>
      </c>
    </row>
    <row r="32" spans="1:8" ht="11.7" customHeight="1">
      <c r="A32" s="31"/>
      <c r="B32" s="135"/>
      <c r="C32" s="135"/>
      <c r="E32" s="25"/>
    </row>
    <row r="33" spans="1:9" ht="11.7" customHeight="1">
      <c r="A33" s="31"/>
      <c r="B33" s="135"/>
      <c r="C33" s="135"/>
      <c r="E33" s="25"/>
    </row>
    <row r="34" spans="1:9" ht="11.7" customHeight="1">
      <c r="A34" s="31"/>
      <c r="B34" s="135"/>
      <c r="C34" s="135"/>
      <c r="E34" s="25"/>
    </row>
    <row r="35" spans="1:9" ht="11.7" customHeight="1">
      <c r="A35" s="31"/>
      <c r="B35" s="135"/>
      <c r="C35" s="135"/>
      <c r="E35" s="25"/>
    </row>
    <row r="36" spans="1:9" ht="11.7" customHeight="1">
      <c r="A36" s="31"/>
      <c r="E36" s="25"/>
    </row>
    <row r="37" spans="1:9" ht="28.2" customHeight="1">
      <c r="A37" s="31"/>
      <c r="C37" s="134"/>
      <c r="E37" s="25"/>
    </row>
    <row r="38" spans="1:9" ht="11.7" customHeight="1">
      <c r="A38" s="31"/>
      <c r="E38" s="25"/>
    </row>
    <row r="39" spans="1:9" ht="11.7" customHeight="1">
      <c r="A39" s="31"/>
      <c r="E39" s="25"/>
    </row>
    <row r="40" spans="1:9">
      <c r="A40" s="31"/>
      <c r="E40" s="25"/>
    </row>
    <row r="41" spans="1:9">
      <c r="A41" s="31"/>
    </row>
    <row r="42" spans="1:9" ht="11.7" customHeight="1">
      <c r="A42" s="31"/>
      <c r="B42" s="33" t="s">
        <v>118</v>
      </c>
      <c r="E42" s="34">
        <f>SUM(E6:E41)</f>
        <v>0</v>
      </c>
      <c r="G42" s="34">
        <f>SUM(G6:G41)</f>
        <v>1993.27</v>
      </c>
      <c r="H42" s="34">
        <f>SUM(H6:H36)</f>
        <v>2035</v>
      </c>
      <c r="I42" s="34">
        <f>'Q3-2023'!I54+H42-G42</f>
        <v>487.19000000000005</v>
      </c>
    </row>
    <row r="43" spans="1:9" ht="12" customHeight="1">
      <c r="A43" s="31"/>
    </row>
    <row r="44" spans="1:9">
      <c r="A44" s="132" t="s">
        <v>213</v>
      </c>
      <c r="B44" s="36"/>
      <c r="C44" s="36"/>
      <c r="D44" s="36"/>
      <c r="E44" s="37"/>
      <c r="F44" s="37"/>
      <c r="G44" s="37"/>
      <c r="H44" s="37"/>
      <c r="I44" s="37"/>
    </row>
  </sheetData>
  <autoFilter ref="A5:I9" xr:uid="{879CC1F5-CBBA-4569-AD26-AC7D9D55C844}"/>
  <mergeCells count="1">
    <mergeCell ref="A1:L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D69B1E-7E9E-46F0-95B2-DAA9483EC6B8}">
          <x14:formula1>
            <xm:f>'Block Club Budget'!$A$9:$A$18</xm:f>
          </x14:formula1>
          <xm:sqref>D6 D9:D41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M61"/>
  <sheetViews>
    <sheetView topLeftCell="B1" zoomScale="142" zoomScaleNormal="106" workbookViewId="0">
      <pane ySplit="5" topLeftCell="A46" activePane="bottomLeft" state="frozen"/>
      <selection pane="bottomLeft" activeCell="F58" sqref="F58"/>
    </sheetView>
  </sheetViews>
  <sheetFormatPr defaultColWidth="9" defaultRowHeight="14.4" outlineLevelCol="1"/>
  <cols>
    <col min="1" max="1" width="24.33203125" style="170" customWidth="1"/>
    <col min="2" max="2" width="21.44140625" customWidth="1"/>
    <col min="3" max="3" width="41.109375" hidden="1" customWidth="1" outlineLevel="1"/>
    <col min="4" max="4" width="43.6640625" customWidth="1" collapsed="1"/>
    <col min="5" max="5" width="24.5546875" customWidth="1"/>
    <col min="6" max="6" width="14.6640625" customWidth="1"/>
    <col min="7" max="7" width="12.109375" customWidth="1"/>
    <col min="8" max="10" width="17" style="25" customWidth="1"/>
    <col min="11" max="11" width="0.33203125" customWidth="1"/>
    <col min="12" max="13" width="9.109375" hidden="1" customWidth="1"/>
  </cols>
  <sheetData>
    <row r="1" spans="1:13">
      <c r="A1" s="213" t="s">
        <v>254</v>
      </c>
      <c r="B1" s="211"/>
      <c r="C1" s="211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3" ht="4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3">
      <c r="A4" s="167"/>
      <c r="B4" s="26"/>
      <c r="C4" s="26"/>
      <c r="D4" s="26"/>
      <c r="E4" s="26"/>
      <c r="F4" s="26"/>
      <c r="G4" s="26"/>
      <c r="H4" s="26"/>
      <c r="I4" s="26"/>
      <c r="J4" s="26"/>
      <c r="K4" s="38"/>
      <c r="L4" s="38"/>
      <c r="M4" s="38"/>
    </row>
    <row r="5" spans="1:13" ht="52.2">
      <c r="A5" s="168" t="s">
        <v>97</v>
      </c>
      <c r="B5" s="28" t="s">
        <v>98</v>
      </c>
      <c r="C5" s="172" t="s">
        <v>244</v>
      </c>
      <c r="D5" s="28" t="s">
        <v>99</v>
      </c>
      <c r="E5" s="29" t="s">
        <v>100</v>
      </c>
      <c r="F5" s="29" t="s">
        <v>101</v>
      </c>
      <c r="G5" s="29" t="s">
        <v>102</v>
      </c>
      <c r="H5" s="30" t="s">
        <v>103</v>
      </c>
      <c r="I5" s="30" t="s">
        <v>104</v>
      </c>
      <c r="J5" s="30" t="s">
        <v>105</v>
      </c>
    </row>
    <row r="6" spans="1:13">
      <c r="A6" s="169">
        <v>45293</v>
      </c>
      <c r="B6" s="127" t="s">
        <v>135</v>
      </c>
      <c r="C6" s="127"/>
      <c r="D6" s="135" t="s">
        <v>220</v>
      </c>
      <c r="E6" s="127"/>
      <c r="F6" s="129"/>
      <c r="G6" s="129"/>
      <c r="H6" s="130"/>
      <c r="I6" s="133">
        <v>20</v>
      </c>
      <c r="J6" s="173">
        <f>+'Q4-2023'!I42+'Q1-2024'!I6-H6</f>
        <v>507.19000000000005</v>
      </c>
    </row>
    <row r="7" spans="1:13">
      <c r="A7" s="31">
        <v>45296</v>
      </c>
      <c r="B7" t="s">
        <v>135</v>
      </c>
      <c r="D7" s="127" t="s">
        <v>220</v>
      </c>
      <c r="F7" s="25"/>
      <c r="I7" s="25">
        <v>20</v>
      </c>
      <c r="J7" s="173">
        <f>+J6-H7+I7</f>
        <v>527.19000000000005</v>
      </c>
    </row>
    <row r="8" spans="1:13">
      <c r="A8" s="31">
        <v>45296</v>
      </c>
      <c r="B8" t="s">
        <v>135</v>
      </c>
      <c r="D8" s="127" t="s">
        <v>220</v>
      </c>
      <c r="I8" s="25">
        <v>40</v>
      </c>
      <c r="J8" s="173">
        <f t="shared" ref="J8:J50" si="0">+J7-H8+I8</f>
        <v>567.19000000000005</v>
      </c>
    </row>
    <row r="9" spans="1:13">
      <c r="A9" s="169">
        <v>45301</v>
      </c>
      <c r="B9" s="135" t="s">
        <v>135</v>
      </c>
      <c r="C9" s="135"/>
      <c r="D9" s="135" t="s">
        <v>220</v>
      </c>
      <c r="E9" s="127"/>
      <c r="I9" s="25">
        <v>20</v>
      </c>
      <c r="J9" s="173">
        <f t="shared" si="0"/>
        <v>587.19000000000005</v>
      </c>
    </row>
    <row r="10" spans="1:13">
      <c r="A10" s="31">
        <v>45302</v>
      </c>
      <c r="B10" t="s">
        <v>135</v>
      </c>
      <c r="D10" t="s">
        <v>225</v>
      </c>
      <c r="E10" t="s">
        <v>79</v>
      </c>
      <c r="H10" s="25">
        <v>413</v>
      </c>
      <c r="J10" s="173">
        <f t="shared" si="0"/>
        <v>174.19000000000005</v>
      </c>
    </row>
    <row r="11" spans="1:13">
      <c r="A11" s="31"/>
      <c r="B11" t="s">
        <v>113</v>
      </c>
      <c r="D11" t="s">
        <v>114</v>
      </c>
      <c r="E11" t="s">
        <v>79</v>
      </c>
      <c r="F11" s="137">
        <v>76.8</v>
      </c>
      <c r="G11">
        <v>108</v>
      </c>
      <c r="J11" s="173">
        <f t="shared" si="0"/>
        <v>174.19000000000005</v>
      </c>
    </row>
    <row r="12" spans="1:13">
      <c r="A12" s="31"/>
      <c r="B12" t="s">
        <v>36</v>
      </c>
      <c r="D12" t="s">
        <v>217</v>
      </c>
      <c r="E12" t="s">
        <v>87</v>
      </c>
      <c r="F12" s="137">
        <v>132</v>
      </c>
      <c r="G12">
        <v>109</v>
      </c>
      <c r="J12" s="173">
        <f t="shared" si="0"/>
        <v>174.19000000000005</v>
      </c>
    </row>
    <row r="13" spans="1:13">
      <c r="A13" s="170">
        <v>45307</v>
      </c>
      <c r="B13" s="136"/>
      <c r="C13" t="s">
        <v>231</v>
      </c>
      <c r="D13" s="127" t="s">
        <v>220</v>
      </c>
      <c r="I13" s="25">
        <v>80</v>
      </c>
      <c r="J13" s="173">
        <f t="shared" si="0"/>
        <v>254.19000000000005</v>
      </c>
    </row>
    <row r="14" spans="1:13">
      <c r="A14" s="170">
        <v>45308</v>
      </c>
      <c r="B14" s="136"/>
      <c r="C14" t="s">
        <v>231</v>
      </c>
      <c r="D14" t="s">
        <v>225</v>
      </c>
      <c r="E14" t="s">
        <v>79</v>
      </c>
      <c r="I14" s="25">
        <v>6</v>
      </c>
      <c r="J14" s="173">
        <f t="shared" si="0"/>
        <v>260.19000000000005</v>
      </c>
    </row>
    <row r="15" spans="1:13">
      <c r="A15" s="170">
        <v>45309</v>
      </c>
      <c r="B15" s="136"/>
      <c r="C15" t="s">
        <v>231</v>
      </c>
      <c r="D15" s="174" t="s">
        <v>225</v>
      </c>
      <c r="E15" t="s">
        <v>79</v>
      </c>
      <c r="I15" s="25">
        <v>20</v>
      </c>
      <c r="J15" s="173">
        <f t="shared" si="0"/>
        <v>280.19000000000005</v>
      </c>
    </row>
    <row r="16" spans="1:13">
      <c r="A16" s="170">
        <v>45310</v>
      </c>
      <c r="B16" s="136"/>
      <c r="C16" t="s">
        <v>232</v>
      </c>
      <c r="D16" t="s">
        <v>250</v>
      </c>
      <c r="E16" t="s">
        <v>68</v>
      </c>
      <c r="H16" s="25">
        <v>11</v>
      </c>
      <c r="J16" s="173">
        <f t="shared" si="0"/>
        <v>269.19000000000005</v>
      </c>
    </row>
    <row r="17" spans="1:10">
      <c r="A17" s="170">
        <v>45310</v>
      </c>
      <c r="B17" s="136"/>
      <c r="C17" t="s">
        <v>231</v>
      </c>
      <c r="D17" s="174" t="s">
        <v>225</v>
      </c>
      <c r="E17" t="s">
        <v>79</v>
      </c>
      <c r="I17" s="25">
        <v>60</v>
      </c>
      <c r="J17" s="173">
        <f t="shared" si="0"/>
        <v>329.19000000000005</v>
      </c>
    </row>
    <row r="18" spans="1:10">
      <c r="A18" s="170">
        <v>45313</v>
      </c>
      <c r="B18" s="136"/>
      <c r="C18" t="s">
        <v>233</v>
      </c>
      <c r="D18" t="s">
        <v>225</v>
      </c>
      <c r="E18" t="s">
        <v>79</v>
      </c>
      <c r="I18" s="25">
        <v>61</v>
      </c>
      <c r="J18" s="173">
        <f t="shared" si="0"/>
        <v>390.19000000000005</v>
      </c>
    </row>
    <row r="19" spans="1:10">
      <c r="A19" s="170">
        <v>45313</v>
      </c>
      <c r="B19" s="136"/>
      <c r="C19" t="s">
        <v>231</v>
      </c>
      <c r="D19" s="174" t="s">
        <v>225</v>
      </c>
      <c r="E19" t="s">
        <v>79</v>
      </c>
      <c r="I19" s="25">
        <v>20</v>
      </c>
      <c r="J19" s="173">
        <f t="shared" si="0"/>
        <v>410.19000000000005</v>
      </c>
    </row>
    <row r="20" spans="1:10">
      <c r="A20" s="170">
        <v>45313</v>
      </c>
      <c r="B20" s="136"/>
      <c r="C20" t="s">
        <v>231</v>
      </c>
      <c r="D20" t="s">
        <v>225</v>
      </c>
      <c r="E20" t="s">
        <v>79</v>
      </c>
      <c r="I20" s="25">
        <v>10</v>
      </c>
      <c r="J20" s="173">
        <f t="shared" si="0"/>
        <v>420.19000000000005</v>
      </c>
    </row>
    <row r="21" spans="1:10">
      <c r="A21" s="170">
        <v>45315</v>
      </c>
      <c r="B21" s="136"/>
      <c r="C21" t="s">
        <v>234</v>
      </c>
      <c r="D21" s="174" t="s">
        <v>252</v>
      </c>
      <c r="E21" t="s">
        <v>84</v>
      </c>
      <c r="H21" s="25">
        <v>72</v>
      </c>
      <c r="J21" s="173">
        <f t="shared" si="0"/>
        <v>348.19000000000005</v>
      </c>
    </row>
    <row r="22" spans="1:10">
      <c r="A22" s="170">
        <v>45316</v>
      </c>
      <c r="B22" s="136"/>
      <c r="C22" t="s">
        <v>231</v>
      </c>
      <c r="D22" t="s">
        <v>225</v>
      </c>
      <c r="E22" t="s">
        <v>79</v>
      </c>
      <c r="I22" s="25">
        <v>31</v>
      </c>
      <c r="J22" s="173">
        <f t="shared" si="0"/>
        <v>379.19000000000005</v>
      </c>
    </row>
    <row r="23" spans="1:10">
      <c r="A23" s="170">
        <v>45317</v>
      </c>
      <c r="B23" s="136"/>
      <c r="C23" t="s">
        <v>231</v>
      </c>
      <c r="D23" s="174" t="s">
        <v>225</v>
      </c>
      <c r="E23" t="s">
        <v>79</v>
      </c>
      <c r="I23" s="25">
        <v>40</v>
      </c>
      <c r="J23" s="173">
        <f t="shared" si="0"/>
        <v>419.19000000000005</v>
      </c>
    </row>
    <row r="24" spans="1:10">
      <c r="A24" s="170">
        <v>45320</v>
      </c>
      <c r="B24" s="136"/>
      <c r="C24" t="s">
        <v>231</v>
      </c>
      <c r="D24" t="s">
        <v>225</v>
      </c>
      <c r="E24" t="s">
        <v>79</v>
      </c>
      <c r="I24" s="25">
        <v>20</v>
      </c>
      <c r="J24" s="173">
        <f t="shared" si="0"/>
        <v>439.19000000000005</v>
      </c>
    </row>
    <row r="25" spans="1:10">
      <c r="A25" s="170">
        <v>45323</v>
      </c>
      <c r="B25" s="136"/>
      <c r="C25" t="s">
        <v>235</v>
      </c>
      <c r="D25" t="s">
        <v>225</v>
      </c>
      <c r="E25" t="s">
        <v>79</v>
      </c>
      <c r="I25" s="25">
        <v>240</v>
      </c>
      <c r="J25" s="173">
        <f>+J24-H25+I25</f>
        <v>679.19</v>
      </c>
    </row>
    <row r="26" spans="1:10">
      <c r="A26" s="170">
        <v>45323</v>
      </c>
      <c r="B26" s="136"/>
      <c r="C26" t="s">
        <v>248</v>
      </c>
      <c r="D26" t="s">
        <v>117</v>
      </c>
      <c r="I26" s="25">
        <v>80</v>
      </c>
      <c r="J26" s="173">
        <f t="shared" ref="J26:J41" si="1">+J25-H26+I26</f>
        <v>759.19</v>
      </c>
    </row>
    <row r="27" spans="1:10">
      <c r="A27" s="170">
        <v>45323</v>
      </c>
      <c r="B27" s="136"/>
      <c r="C27" t="s">
        <v>249</v>
      </c>
      <c r="D27" t="s">
        <v>117</v>
      </c>
      <c r="I27" s="25">
        <v>80</v>
      </c>
      <c r="J27" s="173">
        <f t="shared" si="1"/>
        <v>839.19</v>
      </c>
    </row>
    <row r="28" spans="1:10">
      <c r="A28" s="170">
        <v>45323</v>
      </c>
      <c r="B28" s="136"/>
      <c r="C28" t="s">
        <v>231</v>
      </c>
      <c r="D28" t="s">
        <v>225</v>
      </c>
      <c r="E28" t="s">
        <v>79</v>
      </c>
      <c r="I28" s="25">
        <v>65</v>
      </c>
      <c r="J28" s="173">
        <f t="shared" si="1"/>
        <v>904.19</v>
      </c>
    </row>
    <row r="29" spans="1:10">
      <c r="A29" s="170">
        <v>45327</v>
      </c>
      <c r="B29" s="136"/>
      <c r="C29" t="s">
        <v>236</v>
      </c>
      <c r="D29" t="s">
        <v>225</v>
      </c>
      <c r="E29" t="s">
        <v>79</v>
      </c>
      <c r="I29" s="25">
        <v>120</v>
      </c>
      <c r="J29" s="173">
        <f t="shared" si="1"/>
        <v>1024.19</v>
      </c>
    </row>
    <row r="30" spans="1:10">
      <c r="A30" s="170">
        <v>45327</v>
      </c>
      <c r="B30" s="136"/>
      <c r="C30" t="s">
        <v>236</v>
      </c>
      <c r="D30" t="s">
        <v>117</v>
      </c>
      <c r="I30" s="25">
        <v>80</v>
      </c>
      <c r="J30" s="173">
        <f t="shared" si="1"/>
        <v>1104.19</v>
      </c>
    </row>
    <row r="31" spans="1:10">
      <c r="A31" s="170">
        <v>45330</v>
      </c>
      <c r="B31" s="136"/>
      <c r="C31" t="s">
        <v>237</v>
      </c>
      <c r="D31" t="s">
        <v>237</v>
      </c>
      <c r="E31" t="s">
        <v>70</v>
      </c>
      <c r="I31" s="25">
        <v>5</v>
      </c>
      <c r="J31" s="173">
        <f t="shared" si="1"/>
        <v>1109.19</v>
      </c>
    </row>
    <row r="32" spans="1:10">
      <c r="A32" s="170">
        <v>45331</v>
      </c>
      <c r="B32" s="136"/>
      <c r="C32" t="s">
        <v>238</v>
      </c>
      <c r="D32" t="s">
        <v>252</v>
      </c>
      <c r="E32" t="s">
        <v>84</v>
      </c>
      <c r="H32" s="25">
        <v>324</v>
      </c>
      <c r="J32" s="173">
        <f t="shared" si="1"/>
        <v>785.19</v>
      </c>
    </row>
    <row r="33" spans="1:10">
      <c r="A33" s="170">
        <v>45338</v>
      </c>
      <c r="B33" s="136"/>
      <c r="C33" t="s">
        <v>239</v>
      </c>
      <c r="D33" t="s">
        <v>117</v>
      </c>
      <c r="I33" s="25">
        <v>100</v>
      </c>
      <c r="J33" s="173">
        <f t="shared" si="1"/>
        <v>885.19</v>
      </c>
    </row>
    <row r="34" spans="1:10">
      <c r="A34" s="170">
        <v>45338</v>
      </c>
      <c r="B34" s="136"/>
      <c r="C34" t="s">
        <v>233</v>
      </c>
      <c r="D34" t="s">
        <v>225</v>
      </c>
      <c r="E34" t="s">
        <v>79</v>
      </c>
      <c r="I34" s="25">
        <v>91</v>
      </c>
      <c r="J34" s="173">
        <f t="shared" si="1"/>
        <v>976.19</v>
      </c>
    </row>
    <row r="35" spans="1:10">
      <c r="A35" s="170">
        <v>45342</v>
      </c>
      <c r="B35" s="136"/>
      <c r="C35" t="s">
        <v>240</v>
      </c>
      <c r="D35" t="s">
        <v>117</v>
      </c>
      <c r="I35" s="25">
        <v>80</v>
      </c>
      <c r="J35" s="173">
        <f t="shared" si="1"/>
        <v>1056.19</v>
      </c>
    </row>
    <row r="36" spans="1:10">
      <c r="A36" s="170">
        <v>45342</v>
      </c>
      <c r="B36" s="136"/>
      <c r="C36" t="s">
        <v>241</v>
      </c>
      <c r="D36" t="s">
        <v>117</v>
      </c>
      <c r="I36" s="25">
        <v>80</v>
      </c>
      <c r="J36" s="173">
        <f t="shared" si="1"/>
        <v>1136.19</v>
      </c>
    </row>
    <row r="37" spans="1:10">
      <c r="A37" s="170">
        <v>45342</v>
      </c>
      <c r="B37" s="136"/>
      <c r="C37" t="s">
        <v>242</v>
      </c>
      <c r="D37" t="s">
        <v>117</v>
      </c>
      <c r="I37" s="25">
        <v>80</v>
      </c>
      <c r="J37" s="173">
        <f t="shared" si="1"/>
        <v>1216.19</v>
      </c>
    </row>
    <row r="38" spans="1:10">
      <c r="A38" s="170">
        <v>45344</v>
      </c>
      <c r="B38" s="136"/>
      <c r="C38" t="s">
        <v>243</v>
      </c>
      <c r="D38" t="s">
        <v>251</v>
      </c>
      <c r="E38" t="s">
        <v>70</v>
      </c>
      <c r="H38" s="25">
        <v>48.26</v>
      </c>
      <c r="J38" s="173">
        <f t="shared" si="1"/>
        <v>1167.93</v>
      </c>
    </row>
    <row r="39" spans="1:10">
      <c r="A39" s="170">
        <v>45349</v>
      </c>
      <c r="B39" s="136"/>
      <c r="C39" t="s">
        <v>240</v>
      </c>
      <c r="D39" t="s">
        <v>225</v>
      </c>
      <c r="E39" t="s">
        <v>79</v>
      </c>
      <c r="I39" s="25">
        <v>120</v>
      </c>
      <c r="J39" s="173">
        <f t="shared" si="1"/>
        <v>1287.93</v>
      </c>
    </row>
    <row r="40" spans="1:10">
      <c r="A40" s="170">
        <v>45352</v>
      </c>
      <c r="B40" s="136"/>
      <c r="C40" t="s">
        <v>235</v>
      </c>
      <c r="D40" t="s">
        <v>246</v>
      </c>
      <c r="I40" s="25">
        <v>400</v>
      </c>
      <c r="J40" s="173">
        <f t="shared" si="1"/>
        <v>1687.93</v>
      </c>
    </row>
    <row r="41" spans="1:10">
      <c r="A41" s="170">
        <v>45358</v>
      </c>
      <c r="B41" s="127"/>
      <c r="C41" s="174" t="s">
        <v>245</v>
      </c>
      <c r="D41" s="174" t="s">
        <v>247</v>
      </c>
      <c r="F41" s="25"/>
      <c r="H41" s="25">
        <v>400</v>
      </c>
      <c r="J41" s="173">
        <f t="shared" si="1"/>
        <v>1287.93</v>
      </c>
    </row>
    <row r="42" spans="1:10">
      <c r="A42" s="170">
        <v>45358</v>
      </c>
      <c r="B42" s="136"/>
      <c r="C42" t="s">
        <v>233</v>
      </c>
      <c r="D42" t="s">
        <v>117</v>
      </c>
      <c r="I42" s="25">
        <v>80</v>
      </c>
      <c r="J42" s="173">
        <f t="shared" si="0"/>
        <v>1367.93</v>
      </c>
    </row>
    <row r="43" spans="1:10">
      <c r="A43" s="170">
        <v>45358</v>
      </c>
      <c r="B43" s="136"/>
      <c r="C43" t="s">
        <v>253</v>
      </c>
      <c r="D43" t="s">
        <v>117</v>
      </c>
      <c r="H43"/>
      <c r="I43" s="25">
        <v>80</v>
      </c>
      <c r="J43" s="173">
        <f t="shared" si="0"/>
        <v>1447.93</v>
      </c>
    </row>
    <row r="44" spans="1:10">
      <c r="A44" s="31">
        <v>45363</v>
      </c>
      <c r="D44" t="s">
        <v>255</v>
      </c>
      <c r="E44" t="s">
        <v>68</v>
      </c>
      <c r="G44">
        <v>110</v>
      </c>
      <c r="H44" s="25">
        <v>200</v>
      </c>
      <c r="J44" s="173">
        <f t="shared" si="0"/>
        <v>1247.93</v>
      </c>
    </row>
    <row r="45" spans="1:10">
      <c r="A45" s="31">
        <v>45370</v>
      </c>
      <c r="D45" t="s">
        <v>256</v>
      </c>
      <c r="E45" t="s">
        <v>73</v>
      </c>
      <c r="H45" s="25">
        <v>2.27</v>
      </c>
      <c r="J45" s="173">
        <f t="shared" si="0"/>
        <v>1245.6600000000001</v>
      </c>
    </row>
    <row r="46" spans="1:10">
      <c r="A46" s="31">
        <v>45370</v>
      </c>
      <c r="D46" t="s">
        <v>257</v>
      </c>
      <c r="E46" t="s">
        <v>70</v>
      </c>
      <c r="H46" s="25">
        <v>156.22999999999999</v>
      </c>
      <c r="J46" s="173">
        <f t="shared" si="0"/>
        <v>1089.43</v>
      </c>
    </row>
    <row r="47" spans="1:10">
      <c r="A47" s="31">
        <v>45370</v>
      </c>
      <c r="D47" t="s">
        <v>117</v>
      </c>
      <c r="I47" s="25">
        <v>80</v>
      </c>
      <c r="J47" s="173">
        <f t="shared" si="0"/>
        <v>1169.43</v>
      </c>
    </row>
    <row r="48" spans="1:10">
      <c r="A48" s="31">
        <v>45373</v>
      </c>
      <c r="D48" t="s">
        <v>225</v>
      </c>
      <c r="E48" t="s">
        <v>79</v>
      </c>
      <c r="I48" s="25">
        <v>100</v>
      </c>
      <c r="J48" s="173">
        <f t="shared" si="0"/>
        <v>1269.43</v>
      </c>
    </row>
    <row r="49" spans="1:10">
      <c r="A49" s="31">
        <v>45373</v>
      </c>
      <c r="B49" t="s">
        <v>29</v>
      </c>
      <c r="D49" t="s">
        <v>258</v>
      </c>
      <c r="E49" t="s">
        <v>73</v>
      </c>
      <c r="F49" s="137">
        <v>99</v>
      </c>
      <c r="G49">
        <v>111</v>
      </c>
      <c r="J49" s="173">
        <f t="shared" si="0"/>
        <v>1269.43</v>
      </c>
    </row>
    <row r="50" spans="1:10">
      <c r="A50" s="31">
        <v>45377</v>
      </c>
      <c r="D50" t="s">
        <v>405</v>
      </c>
      <c r="E50" t="s">
        <v>81</v>
      </c>
      <c r="H50" s="25">
        <v>52.05</v>
      </c>
      <c r="J50" s="173">
        <f t="shared" si="0"/>
        <v>1217.3800000000001</v>
      </c>
    </row>
    <row r="51" spans="1:10" ht="11.7" customHeight="1">
      <c r="A51" s="31"/>
      <c r="B51" s="33" t="s">
        <v>118</v>
      </c>
      <c r="C51" s="33"/>
      <c r="F51" s="34">
        <f>SUM(F6:F50)</f>
        <v>307.8</v>
      </c>
      <c r="H51" s="34">
        <f>SUM(H6:H50)</f>
        <v>1678.81</v>
      </c>
      <c r="I51" s="34">
        <f>SUM(I6:I50)</f>
        <v>2409</v>
      </c>
      <c r="J51" s="34">
        <f>'Q4-2023'!I42+I51-H51</f>
        <v>1217.3800000000001</v>
      </c>
    </row>
    <row r="52" spans="1:10" ht="12" customHeight="1">
      <c r="A52" s="31"/>
    </row>
    <row r="53" spans="1:10">
      <c r="A53" s="171" t="s">
        <v>259</v>
      </c>
      <c r="B53" s="36"/>
      <c r="C53" s="36"/>
      <c r="D53" s="36"/>
      <c r="E53" s="36"/>
      <c r="F53" s="37"/>
      <c r="G53" s="37"/>
      <c r="H53" s="37"/>
      <c r="I53" s="37"/>
      <c r="J53" s="37"/>
    </row>
    <row r="61" spans="1:10">
      <c r="J61" s="25">
        <f>2409+2633.88+1237+3931.16</f>
        <v>10211.040000000001</v>
      </c>
    </row>
  </sheetData>
  <autoFilter ref="A4:J51" xr:uid="{00000000-0001-0000-0800-000000000000}"/>
  <mergeCells count="1">
    <mergeCell ref="A1:M3"/>
  </mergeCells>
  <phoneticPr fontId="44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'Block Club Budget'!$A$9:$A$18</xm:f>
          </x14:formula1>
          <xm:sqref>E6 E9:E50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92F4-46F2-4F9D-89C1-F2C49C9058FC}">
  <sheetPr>
    <tabColor rgb="FFFFC000"/>
  </sheetPr>
  <dimension ref="A1:M67"/>
  <sheetViews>
    <sheetView topLeftCell="C1" zoomScale="163" zoomScaleNormal="86" workbookViewId="0">
      <pane ySplit="5" topLeftCell="A51" activePane="bottomLeft" state="frozen"/>
      <selection pane="bottomLeft" activeCell="D43" sqref="D43"/>
    </sheetView>
  </sheetViews>
  <sheetFormatPr defaultColWidth="9" defaultRowHeight="14.4" outlineLevelCol="1"/>
  <cols>
    <col min="1" max="1" width="24.33203125" style="170" customWidth="1"/>
    <col min="2" max="2" width="21.44140625" customWidth="1"/>
    <col min="3" max="3" width="54" bestFit="1" customWidth="1" outlineLevel="1"/>
    <col min="4" max="4" width="43.6640625" customWidth="1"/>
    <col min="5" max="5" width="24.5546875" customWidth="1"/>
    <col min="6" max="6" width="14.6640625" customWidth="1"/>
    <col min="7" max="7" width="12.109375" customWidth="1"/>
    <col min="8" max="10" width="17" style="25" customWidth="1"/>
    <col min="11" max="11" width="0.33203125" customWidth="1"/>
    <col min="12" max="13" width="9.109375" hidden="1" customWidth="1"/>
  </cols>
  <sheetData>
    <row r="1" spans="1:13">
      <c r="A1" s="213" t="s">
        <v>260</v>
      </c>
      <c r="B1" s="211"/>
      <c r="C1" s="211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3" ht="4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3">
      <c r="A4" s="167"/>
      <c r="B4" s="26"/>
      <c r="C4" s="26"/>
      <c r="D4" s="26"/>
      <c r="E4" s="26"/>
      <c r="F4" s="26"/>
      <c r="G4" s="26"/>
      <c r="H4" s="26"/>
      <c r="I4" s="26"/>
      <c r="J4" s="26"/>
      <c r="K4" s="38"/>
      <c r="L4" s="38"/>
      <c r="M4" s="38"/>
    </row>
    <row r="5" spans="1:13" ht="52.2">
      <c r="A5" s="168" t="s">
        <v>97</v>
      </c>
      <c r="B5" s="28" t="s">
        <v>98</v>
      </c>
      <c r="C5" s="172" t="s">
        <v>244</v>
      </c>
      <c r="D5" s="28" t="s">
        <v>99</v>
      </c>
      <c r="E5" s="29" t="s">
        <v>100</v>
      </c>
      <c r="F5" s="29" t="s">
        <v>101</v>
      </c>
      <c r="G5" s="29" t="s">
        <v>102</v>
      </c>
      <c r="H5" s="30" t="s">
        <v>103</v>
      </c>
      <c r="I5" s="30" t="s">
        <v>104</v>
      </c>
      <c r="J5" s="30" t="s">
        <v>105</v>
      </c>
    </row>
    <row r="6" spans="1:13" ht="17.399999999999999">
      <c r="A6" s="168"/>
      <c r="B6" s="28"/>
      <c r="C6" s="172"/>
      <c r="D6" s="28"/>
      <c r="E6" s="29"/>
      <c r="F6" s="29"/>
      <c r="G6" s="29"/>
      <c r="H6" s="30"/>
      <c r="I6" s="30"/>
      <c r="J6" s="30">
        <f>+'Q1-2024'!J51</f>
        <v>1217.3800000000001</v>
      </c>
    </row>
    <row r="7" spans="1:13">
      <c r="A7" s="170">
        <v>45384</v>
      </c>
      <c r="B7" s="136"/>
      <c r="C7" t="s">
        <v>261</v>
      </c>
      <c r="D7" t="s">
        <v>330</v>
      </c>
      <c r="E7" t="s">
        <v>329</v>
      </c>
      <c r="H7" s="137">
        <v>-3.17</v>
      </c>
      <c r="I7" s="137"/>
      <c r="J7" s="173">
        <f>J6+H7+I7</f>
        <v>1214.21</v>
      </c>
    </row>
    <row r="8" spans="1:13">
      <c r="A8" s="170">
        <v>45391</v>
      </c>
      <c r="B8" s="136"/>
      <c r="C8" t="s">
        <v>262</v>
      </c>
      <c r="D8" t="s">
        <v>331</v>
      </c>
      <c r="E8" t="s">
        <v>87</v>
      </c>
      <c r="H8" s="137"/>
      <c r="I8" s="137">
        <v>0.01</v>
      </c>
      <c r="J8" s="173">
        <f t="shared" ref="J8:J54" si="0">J7+H8+I8</f>
        <v>1214.22</v>
      </c>
    </row>
    <row r="9" spans="1:13">
      <c r="A9" s="170">
        <v>45391</v>
      </c>
      <c r="B9" s="136"/>
      <c r="C9" t="s">
        <v>263</v>
      </c>
      <c r="D9" t="s">
        <v>331</v>
      </c>
      <c r="E9" t="s">
        <v>87</v>
      </c>
      <c r="H9" s="137"/>
      <c r="I9" s="137">
        <v>0.01</v>
      </c>
      <c r="J9" s="173">
        <f t="shared" si="0"/>
        <v>1214.23</v>
      </c>
    </row>
    <row r="10" spans="1:13">
      <c r="A10" s="170">
        <v>45397</v>
      </c>
      <c r="B10" s="136" t="s">
        <v>29</v>
      </c>
      <c r="C10" t="s">
        <v>264</v>
      </c>
      <c r="D10" t="s">
        <v>332</v>
      </c>
      <c r="E10" t="s">
        <v>73</v>
      </c>
      <c r="G10">
        <v>111</v>
      </c>
      <c r="H10" s="137">
        <v>-99</v>
      </c>
      <c r="I10" s="137"/>
      <c r="J10" s="173">
        <f t="shared" si="0"/>
        <v>1115.23</v>
      </c>
    </row>
    <row r="11" spans="1:13">
      <c r="A11" s="170">
        <v>45407</v>
      </c>
      <c r="B11" s="136"/>
      <c r="C11" t="s">
        <v>265</v>
      </c>
      <c r="D11" t="s">
        <v>343</v>
      </c>
      <c r="E11" t="s">
        <v>79</v>
      </c>
      <c r="H11" s="137">
        <v>-192</v>
      </c>
      <c r="I11" s="137"/>
      <c r="J11" s="173">
        <f t="shared" si="0"/>
        <v>923.23</v>
      </c>
    </row>
    <row r="12" spans="1:13">
      <c r="A12" s="170">
        <v>45411</v>
      </c>
      <c r="B12" s="136"/>
      <c r="C12" s="38" t="s">
        <v>266</v>
      </c>
      <c r="D12" t="s">
        <v>406</v>
      </c>
      <c r="E12" t="s">
        <v>79</v>
      </c>
      <c r="H12" s="137">
        <v>-8.1199999999999992</v>
      </c>
      <c r="I12" s="137"/>
      <c r="J12" s="173">
        <f t="shared" si="0"/>
        <v>915.11</v>
      </c>
    </row>
    <row r="13" spans="1:13">
      <c r="A13" s="170">
        <v>45412</v>
      </c>
      <c r="B13" s="136"/>
      <c r="C13" t="s">
        <v>267</v>
      </c>
      <c r="D13" t="s">
        <v>342</v>
      </c>
      <c r="E13" t="s">
        <v>87</v>
      </c>
      <c r="H13" s="137"/>
      <c r="I13" s="137">
        <v>1363.5</v>
      </c>
      <c r="J13" s="173">
        <f t="shared" si="0"/>
        <v>2278.61</v>
      </c>
    </row>
    <row r="14" spans="1:13">
      <c r="A14" s="170">
        <v>45414</v>
      </c>
      <c r="B14" s="136"/>
      <c r="C14" t="s">
        <v>261</v>
      </c>
      <c r="D14" t="s">
        <v>330</v>
      </c>
      <c r="E14" t="s">
        <v>329</v>
      </c>
      <c r="H14" s="137">
        <v>-2.27</v>
      </c>
      <c r="I14" s="137"/>
      <c r="J14" s="173">
        <f t="shared" si="0"/>
        <v>2276.34</v>
      </c>
    </row>
    <row r="15" spans="1:13">
      <c r="A15" s="170">
        <v>45419</v>
      </c>
      <c r="B15" s="136"/>
      <c r="C15" s="38" t="s">
        <v>268</v>
      </c>
      <c r="D15" t="s">
        <v>409</v>
      </c>
      <c r="E15" t="s">
        <v>70</v>
      </c>
      <c r="H15" s="137">
        <v>-49.49</v>
      </c>
      <c r="I15" s="137"/>
      <c r="J15" s="173">
        <f t="shared" si="0"/>
        <v>2226.8500000000004</v>
      </c>
    </row>
    <row r="16" spans="1:13">
      <c r="A16" s="170">
        <v>45425</v>
      </c>
      <c r="B16" s="136"/>
      <c r="C16" t="s">
        <v>269</v>
      </c>
      <c r="D16" t="s">
        <v>117</v>
      </c>
      <c r="H16" s="137"/>
      <c r="I16" s="137">
        <v>80</v>
      </c>
      <c r="J16" s="173">
        <f t="shared" si="0"/>
        <v>2306.8500000000004</v>
      </c>
    </row>
    <row r="17" spans="1:10">
      <c r="A17" s="170">
        <v>45425</v>
      </c>
      <c r="B17" s="136"/>
      <c r="C17" t="s">
        <v>270</v>
      </c>
      <c r="D17" t="s">
        <v>346</v>
      </c>
      <c r="E17" t="s">
        <v>87</v>
      </c>
      <c r="H17" s="137"/>
      <c r="I17" s="137">
        <v>60</v>
      </c>
      <c r="J17" s="173">
        <f t="shared" si="0"/>
        <v>2366.8500000000004</v>
      </c>
    </row>
    <row r="18" spans="1:10">
      <c r="A18" s="170">
        <v>45426</v>
      </c>
      <c r="B18" s="136"/>
      <c r="C18" t="s">
        <v>231</v>
      </c>
      <c r="D18" t="s">
        <v>368</v>
      </c>
      <c r="E18" t="s">
        <v>81</v>
      </c>
      <c r="H18" s="137"/>
      <c r="I18" s="137">
        <v>35</v>
      </c>
      <c r="J18" s="173">
        <f t="shared" si="0"/>
        <v>2401.8500000000004</v>
      </c>
    </row>
    <row r="19" spans="1:10">
      <c r="A19" s="170">
        <v>45426</v>
      </c>
      <c r="B19" s="136"/>
      <c r="C19" t="s">
        <v>235</v>
      </c>
      <c r="D19" t="s">
        <v>368</v>
      </c>
      <c r="E19" t="s">
        <v>81</v>
      </c>
      <c r="H19" s="137"/>
      <c r="I19" s="137">
        <v>35</v>
      </c>
      <c r="J19" s="173">
        <f t="shared" si="0"/>
        <v>2436.8500000000004</v>
      </c>
    </row>
    <row r="20" spans="1:10">
      <c r="A20" s="170">
        <v>45426</v>
      </c>
      <c r="B20" s="136"/>
      <c r="C20" t="s">
        <v>271</v>
      </c>
      <c r="D20" t="s">
        <v>368</v>
      </c>
      <c r="E20" t="s">
        <v>81</v>
      </c>
      <c r="H20" s="137"/>
      <c r="I20" s="137">
        <v>35</v>
      </c>
      <c r="J20" s="173">
        <f t="shared" si="0"/>
        <v>2471.8500000000004</v>
      </c>
    </row>
    <row r="21" spans="1:10">
      <c r="A21" s="170">
        <v>45426</v>
      </c>
      <c r="B21" s="136"/>
      <c r="C21" t="s">
        <v>235</v>
      </c>
      <c r="D21" t="s">
        <v>368</v>
      </c>
      <c r="E21" t="s">
        <v>81</v>
      </c>
      <c r="H21" s="137"/>
      <c r="I21" s="137">
        <v>35</v>
      </c>
      <c r="J21" s="173">
        <f t="shared" si="0"/>
        <v>2506.8500000000004</v>
      </c>
    </row>
    <row r="22" spans="1:10">
      <c r="A22" s="170">
        <v>45426</v>
      </c>
      <c r="B22" s="136"/>
      <c r="C22" t="s">
        <v>236</v>
      </c>
      <c r="D22" t="s">
        <v>368</v>
      </c>
      <c r="E22" t="s">
        <v>81</v>
      </c>
      <c r="H22" s="137"/>
      <c r="I22" s="137">
        <v>35</v>
      </c>
      <c r="J22" s="173">
        <f t="shared" si="0"/>
        <v>2541.8500000000004</v>
      </c>
    </row>
    <row r="23" spans="1:10">
      <c r="A23" s="170">
        <v>45429</v>
      </c>
      <c r="B23" s="136"/>
      <c r="C23" t="s">
        <v>240</v>
      </c>
      <c r="D23" t="s">
        <v>368</v>
      </c>
      <c r="E23" t="s">
        <v>81</v>
      </c>
      <c r="H23" s="137"/>
      <c r="I23" s="137">
        <v>35</v>
      </c>
      <c r="J23" s="173">
        <f t="shared" si="0"/>
        <v>2576.8500000000004</v>
      </c>
    </row>
    <row r="24" spans="1:10">
      <c r="A24" s="170">
        <v>45432</v>
      </c>
      <c r="B24" s="136"/>
      <c r="C24" t="s">
        <v>261</v>
      </c>
      <c r="D24" t="s">
        <v>330</v>
      </c>
      <c r="E24" t="s">
        <v>329</v>
      </c>
      <c r="H24" s="137">
        <v>-4.03</v>
      </c>
      <c r="I24" s="137"/>
      <c r="J24" s="173">
        <f t="shared" si="0"/>
        <v>2572.8200000000002</v>
      </c>
    </row>
    <row r="25" spans="1:10">
      <c r="A25" s="170">
        <v>45432</v>
      </c>
      <c r="B25" s="136"/>
      <c r="C25" s="38" t="s">
        <v>272</v>
      </c>
      <c r="D25" t="s">
        <v>450</v>
      </c>
      <c r="E25" t="s">
        <v>79</v>
      </c>
      <c r="H25" s="137">
        <v>-94.22</v>
      </c>
      <c r="I25" s="137"/>
      <c r="J25" s="173">
        <f t="shared" si="0"/>
        <v>2478.6000000000004</v>
      </c>
    </row>
    <row r="26" spans="1:10">
      <c r="A26" s="170">
        <v>45432</v>
      </c>
      <c r="B26" s="136"/>
      <c r="C26" s="38" t="s">
        <v>273</v>
      </c>
      <c r="D26" t="s">
        <v>374</v>
      </c>
      <c r="E26" t="s">
        <v>81</v>
      </c>
      <c r="H26" s="137">
        <v>-35</v>
      </c>
      <c r="I26" s="137"/>
      <c r="J26" s="173">
        <f t="shared" si="0"/>
        <v>2443.6000000000004</v>
      </c>
    </row>
    <row r="27" spans="1:10">
      <c r="A27" s="170">
        <v>45432</v>
      </c>
      <c r="B27" s="136"/>
      <c r="C27" t="s">
        <v>241</v>
      </c>
      <c r="D27" t="s">
        <v>349</v>
      </c>
      <c r="E27" t="s">
        <v>81</v>
      </c>
      <c r="H27" s="137"/>
      <c r="I27" s="137">
        <v>35</v>
      </c>
      <c r="J27" s="173">
        <f t="shared" si="0"/>
        <v>2478.6000000000004</v>
      </c>
    </row>
    <row r="28" spans="1:10">
      <c r="A28" s="170">
        <v>45432</v>
      </c>
      <c r="B28" s="136"/>
      <c r="C28" t="s">
        <v>233</v>
      </c>
      <c r="D28" t="s">
        <v>349</v>
      </c>
      <c r="E28" t="s">
        <v>81</v>
      </c>
      <c r="H28" s="137"/>
      <c r="I28" s="137">
        <v>35</v>
      </c>
      <c r="J28" s="173">
        <f t="shared" si="0"/>
        <v>2513.6000000000004</v>
      </c>
    </row>
    <row r="29" spans="1:10">
      <c r="A29" s="170">
        <v>45435</v>
      </c>
      <c r="B29" s="136"/>
      <c r="C29" s="38" t="s">
        <v>273</v>
      </c>
      <c r="D29" t="s">
        <v>374</v>
      </c>
      <c r="E29" t="s">
        <v>81</v>
      </c>
      <c r="H29" s="137">
        <v>-157.5</v>
      </c>
      <c r="I29" s="137"/>
      <c r="J29" s="173">
        <f t="shared" si="0"/>
        <v>2356.1000000000004</v>
      </c>
    </row>
    <row r="30" spans="1:10">
      <c r="A30" s="170">
        <v>45435</v>
      </c>
      <c r="B30" s="136"/>
      <c r="C30" s="38" t="s">
        <v>273</v>
      </c>
      <c r="D30" t="s">
        <v>374</v>
      </c>
      <c r="E30" t="s">
        <v>81</v>
      </c>
      <c r="H30" s="137">
        <v>-122.5</v>
      </c>
      <c r="I30" s="137"/>
      <c r="J30" s="173">
        <f t="shared" si="0"/>
        <v>2233.6000000000004</v>
      </c>
    </row>
    <row r="31" spans="1:10">
      <c r="A31" s="170">
        <v>45441</v>
      </c>
      <c r="B31" s="136"/>
      <c r="C31" s="38" t="s">
        <v>261</v>
      </c>
      <c r="D31" t="s">
        <v>330</v>
      </c>
      <c r="E31" t="s">
        <v>329</v>
      </c>
      <c r="H31" s="137">
        <v>-2.27</v>
      </c>
      <c r="I31" s="137"/>
      <c r="J31" s="173">
        <f t="shared" si="0"/>
        <v>2231.3300000000004</v>
      </c>
    </row>
    <row r="32" spans="1:10">
      <c r="A32" s="170">
        <v>45446</v>
      </c>
      <c r="B32" s="136"/>
      <c r="C32" t="s">
        <v>231</v>
      </c>
      <c r="D32" t="s">
        <v>373</v>
      </c>
      <c r="E32" t="s">
        <v>87</v>
      </c>
      <c r="H32" s="137"/>
      <c r="I32" s="137">
        <v>150</v>
      </c>
      <c r="J32" s="173">
        <f t="shared" si="0"/>
        <v>2381.3300000000004</v>
      </c>
    </row>
    <row r="33" spans="1:10">
      <c r="A33" s="170">
        <v>45450</v>
      </c>
      <c r="B33" s="136"/>
      <c r="C33" t="s">
        <v>274</v>
      </c>
      <c r="D33" t="s">
        <v>117</v>
      </c>
      <c r="H33" s="137"/>
      <c r="I33" s="137">
        <v>40</v>
      </c>
      <c r="J33" s="173">
        <f t="shared" si="0"/>
        <v>2421.3300000000004</v>
      </c>
    </row>
    <row r="34" spans="1:10">
      <c r="A34" s="170">
        <v>45453</v>
      </c>
      <c r="B34" s="136"/>
      <c r="C34" s="38" t="s">
        <v>275</v>
      </c>
      <c r="D34" t="s">
        <v>451</v>
      </c>
      <c r="E34" t="s">
        <v>79</v>
      </c>
      <c r="H34" s="137">
        <v>-15.82</v>
      </c>
      <c r="I34" s="137"/>
      <c r="J34" s="173">
        <f t="shared" si="0"/>
        <v>2405.5100000000002</v>
      </c>
    </row>
    <row r="35" spans="1:10">
      <c r="A35" s="170">
        <v>45453</v>
      </c>
      <c r="B35" s="136"/>
      <c r="C35" t="s">
        <v>372</v>
      </c>
      <c r="D35" t="s">
        <v>384</v>
      </c>
      <c r="E35" t="s">
        <v>87</v>
      </c>
      <c r="H35" s="137"/>
      <c r="I35" s="137">
        <v>30</v>
      </c>
      <c r="J35" s="173">
        <f t="shared" si="0"/>
        <v>2435.5100000000002</v>
      </c>
    </row>
    <row r="36" spans="1:10">
      <c r="A36" s="170">
        <v>45461</v>
      </c>
      <c r="B36" s="136"/>
      <c r="C36" t="s">
        <v>371</v>
      </c>
      <c r="D36" t="s">
        <v>384</v>
      </c>
      <c r="E36" t="s">
        <v>87</v>
      </c>
      <c r="H36" s="137"/>
      <c r="I36" s="137">
        <v>90</v>
      </c>
      <c r="J36" s="173">
        <f t="shared" si="0"/>
        <v>2525.5100000000002</v>
      </c>
    </row>
    <row r="37" spans="1:10">
      <c r="A37" s="170">
        <v>45461</v>
      </c>
      <c r="B37" s="136"/>
      <c r="C37" t="s">
        <v>371</v>
      </c>
      <c r="D37" t="s">
        <v>384</v>
      </c>
      <c r="E37" t="s">
        <v>87</v>
      </c>
      <c r="H37" s="137"/>
      <c r="I37" s="137">
        <v>60</v>
      </c>
      <c r="J37" s="173">
        <f t="shared" si="0"/>
        <v>2585.5100000000002</v>
      </c>
    </row>
    <row r="38" spans="1:10">
      <c r="A38" s="170">
        <v>45463</v>
      </c>
      <c r="B38" s="136"/>
      <c r="C38" s="38" t="s">
        <v>276</v>
      </c>
      <c r="D38" t="s">
        <v>451</v>
      </c>
      <c r="E38" t="s">
        <v>79</v>
      </c>
      <c r="H38" s="137">
        <v>-23.08</v>
      </c>
      <c r="I38" s="137"/>
      <c r="J38" s="173">
        <f t="shared" si="0"/>
        <v>2562.4300000000003</v>
      </c>
    </row>
    <row r="39" spans="1:10">
      <c r="A39" s="170">
        <v>45463</v>
      </c>
      <c r="B39" s="136"/>
      <c r="C39" s="38" t="s">
        <v>277</v>
      </c>
      <c r="D39" t="s">
        <v>451</v>
      </c>
      <c r="E39" t="s">
        <v>79</v>
      </c>
      <c r="H39" s="137">
        <v>-16.14</v>
      </c>
      <c r="I39" s="137"/>
      <c r="J39" s="173">
        <f t="shared" si="0"/>
        <v>2546.2900000000004</v>
      </c>
    </row>
    <row r="40" spans="1:10">
      <c r="A40" s="170">
        <v>45463</v>
      </c>
      <c r="B40" s="136"/>
      <c r="C40" s="38" t="s">
        <v>278</v>
      </c>
      <c r="D40" t="s">
        <v>451</v>
      </c>
      <c r="E40" t="s">
        <v>79</v>
      </c>
      <c r="H40" s="137">
        <v>-5.5</v>
      </c>
      <c r="I40" s="137"/>
      <c r="J40" s="173">
        <f t="shared" si="0"/>
        <v>2540.7900000000004</v>
      </c>
    </row>
    <row r="41" spans="1:10" ht="28.8">
      <c r="A41" s="170">
        <v>45463</v>
      </c>
      <c r="B41" s="136"/>
      <c r="C41" s="38" t="s">
        <v>279</v>
      </c>
      <c r="D41" s="32" t="s">
        <v>345</v>
      </c>
      <c r="E41" t="s">
        <v>87</v>
      </c>
      <c r="H41" s="137">
        <v>-510</v>
      </c>
      <c r="I41" s="137"/>
      <c r="J41" s="173">
        <f t="shared" si="0"/>
        <v>2030.7900000000004</v>
      </c>
    </row>
    <row r="42" spans="1:10">
      <c r="A42" s="170">
        <v>45463</v>
      </c>
      <c r="B42" s="136"/>
      <c r="C42" t="s">
        <v>235</v>
      </c>
      <c r="D42" t="s">
        <v>384</v>
      </c>
      <c r="E42" t="s">
        <v>87</v>
      </c>
      <c r="H42" s="137"/>
      <c r="I42" s="137">
        <v>120</v>
      </c>
      <c r="J42" s="173">
        <f t="shared" si="0"/>
        <v>2150.7900000000004</v>
      </c>
    </row>
    <row r="43" spans="1:10">
      <c r="A43" s="170">
        <v>45463</v>
      </c>
      <c r="B43" s="136"/>
      <c r="C43" t="s">
        <v>280</v>
      </c>
      <c r="D43" t="s">
        <v>384</v>
      </c>
      <c r="E43" t="s">
        <v>87</v>
      </c>
      <c r="H43" s="137"/>
      <c r="I43" s="137">
        <v>59</v>
      </c>
      <c r="J43" s="173">
        <f t="shared" si="0"/>
        <v>2209.7900000000004</v>
      </c>
    </row>
    <row r="44" spans="1:10">
      <c r="A44" s="170">
        <v>45463</v>
      </c>
      <c r="B44" s="136"/>
      <c r="C44" t="s">
        <v>233</v>
      </c>
      <c r="D44" t="s">
        <v>384</v>
      </c>
      <c r="E44" t="s">
        <v>87</v>
      </c>
      <c r="H44" s="137"/>
      <c r="I44" s="137">
        <v>30</v>
      </c>
      <c r="J44" s="173">
        <f t="shared" si="0"/>
        <v>2239.7900000000004</v>
      </c>
    </row>
    <row r="45" spans="1:10">
      <c r="A45" s="170">
        <v>45463</v>
      </c>
      <c r="B45" s="136"/>
      <c r="C45" t="s">
        <v>280</v>
      </c>
      <c r="D45" t="s">
        <v>384</v>
      </c>
      <c r="E45" t="s">
        <v>87</v>
      </c>
      <c r="H45" s="137"/>
      <c r="I45" s="137">
        <v>1</v>
      </c>
      <c r="J45" s="173">
        <f t="shared" si="0"/>
        <v>2240.7900000000004</v>
      </c>
    </row>
    <row r="46" spans="1:10">
      <c r="A46" s="170">
        <v>45467</v>
      </c>
      <c r="B46" s="136"/>
      <c r="C46" s="38" t="s">
        <v>281</v>
      </c>
      <c r="D46" t="s">
        <v>451</v>
      </c>
      <c r="E46" t="s">
        <v>79</v>
      </c>
      <c r="H46" s="137">
        <v>-46.76</v>
      </c>
      <c r="I46" s="137"/>
      <c r="J46" s="173">
        <f t="shared" si="0"/>
        <v>2194.0300000000002</v>
      </c>
    </row>
    <row r="47" spans="1:10">
      <c r="A47" s="170">
        <v>45467</v>
      </c>
      <c r="B47" s="136"/>
      <c r="C47" t="s">
        <v>240</v>
      </c>
      <c r="D47" t="s">
        <v>384</v>
      </c>
      <c r="E47" t="s">
        <v>87</v>
      </c>
      <c r="H47" s="137"/>
      <c r="I47" s="137">
        <v>60</v>
      </c>
      <c r="J47" s="173">
        <f t="shared" si="0"/>
        <v>2254.0300000000002</v>
      </c>
    </row>
    <row r="48" spans="1:10">
      <c r="A48" s="170">
        <v>45467</v>
      </c>
      <c r="B48" s="136"/>
      <c r="C48" t="s">
        <v>236</v>
      </c>
      <c r="D48" t="s">
        <v>385</v>
      </c>
      <c r="E48" t="s">
        <v>87</v>
      </c>
      <c r="H48" s="137"/>
      <c r="I48" s="137">
        <v>60</v>
      </c>
      <c r="J48" s="173">
        <f t="shared" si="0"/>
        <v>2314.0300000000002</v>
      </c>
    </row>
    <row r="49" spans="1:10">
      <c r="A49" s="170">
        <v>45469</v>
      </c>
      <c r="B49" s="136"/>
      <c r="C49" t="s">
        <v>282</v>
      </c>
      <c r="D49" t="s">
        <v>375</v>
      </c>
      <c r="E49" t="s">
        <v>87</v>
      </c>
      <c r="H49" s="137">
        <v>-0.36</v>
      </c>
      <c r="I49" s="137"/>
      <c r="J49" s="173">
        <f t="shared" si="0"/>
        <v>2313.67</v>
      </c>
    </row>
    <row r="50" spans="1:10" ht="11.7" customHeight="1">
      <c r="A50" s="170">
        <v>45469</v>
      </c>
      <c r="B50" s="136"/>
      <c r="C50" t="s">
        <v>370</v>
      </c>
      <c r="D50" t="s">
        <v>385</v>
      </c>
      <c r="E50" t="s">
        <v>87</v>
      </c>
      <c r="H50" s="137"/>
      <c r="I50" s="137">
        <v>30</v>
      </c>
      <c r="J50" s="173">
        <f t="shared" si="0"/>
        <v>2343.67</v>
      </c>
    </row>
    <row r="51" spans="1:10" ht="12" customHeight="1">
      <c r="A51" s="170">
        <v>45469</v>
      </c>
      <c r="B51" s="136"/>
      <c r="C51" t="s">
        <v>282</v>
      </c>
      <c r="D51" t="s">
        <v>375</v>
      </c>
      <c r="E51" t="s">
        <v>87</v>
      </c>
      <c r="H51" s="137"/>
      <c r="I51" s="137">
        <v>0.19</v>
      </c>
      <c r="J51" s="173">
        <f t="shared" si="0"/>
        <v>2343.86</v>
      </c>
    </row>
    <row r="52" spans="1:10">
      <c r="A52" s="170">
        <v>45469</v>
      </c>
      <c r="B52" s="136"/>
      <c r="C52" t="s">
        <v>282</v>
      </c>
      <c r="D52" t="s">
        <v>375</v>
      </c>
      <c r="E52" t="s">
        <v>87</v>
      </c>
      <c r="H52" s="137"/>
      <c r="I52" s="137">
        <v>0.17</v>
      </c>
      <c r="J52" s="173">
        <f t="shared" si="0"/>
        <v>2344.0300000000002</v>
      </c>
    </row>
    <row r="53" spans="1:10">
      <c r="A53" s="170">
        <v>45471</v>
      </c>
      <c r="B53" s="136"/>
      <c r="C53" t="s">
        <v>369</v>
      </c>
      <c r="D53" t="s">
        <v>384</v>
      </c>
      <c r="E53" t="s">
        <v>87</v>
      </c>
      <c r="H53" s="137"/>
      <c r="I53" s="137">
        <v>90</v>
      </c>
      <c r="J53" s="173">
        <f t="shared" si="0"/>
        <v>2434.0300000000002</v>
      </c>
    </row>
    <row r="54" spans="1:10">
      <c r="A54" s="170">
        <v>45471</v>
      </c>
      <c r="B54" s="136"/>
      <c r="C54" t="s">
        <v>283</v>
      </c>
      <c r="D54" t="s">
        <v>384</v>
      </c>
      <c r="E54" t="s">
        <v>87</v>
      </c>
      <c r="H54" s="137"/>
      <c r="I54" s="137">
        <v>30</v>
      </c>
      <c r="J54" s="173">
        <f t="shared" si="0"/>
        <v>2464.0300000000002</v>
      </c>
    </row>
    <row r="55" spans="1:10">
      <c r="I55" s="176"/>
    </row>
    <row r="56" spans="1:10">
      <c r="H56" s="175">
        <f>SUM(H7:H55)</f>
        <v>-1387.23</v>
      </c>
      <c r="I56" s="175">
        <f>SUM(I7:I55)</f>
        <v>2633.88</v>
      </c>
      <c r="J56" s="175">
        <f>+J54</f>
        <v>2464.0300000000002</v>
      </c>
    </row>
    <row r="57" spans="1:10">
      <c r="A57" s="171" t="s">
        <v>285</v>
      </c>
      <c r="B57" s="132"/>
      <c r="C57" s="132"/>
      <c r="D57" s="132"/>
      <c r="E57" s="132"/>
      <c r="F57" s="132"/>
      <c r="G57" s="132"/>
      <c r="H57" s="177" t="s">
        <v>284</v>
      </c>
      <c r="I57" s="177">
        <f>+J6+H56+I56</f>
        <v>2464.0300000000002</v>
      </c>
    </row>
    <row r="58" spans="1:10">
      <c r="I58" s="25" t="s">
        <v>389</v>
      </c>
    </row>
    <row r="59" spans="1:10">
      <c r="B59" s="120" t="s">
        <v>386</v>
      </c>
      <c r="C59" t="s">
        <v>390</v>
      </c>
      <c r="D59" t="s">
        <v>387</v>
      </c>
      <c r="E59" t="s">
        <v>388</v>
      </c>
      <c r="I59" s="25">
        <v>100</v>
      </c>
    </row>
    <row r="60" spans="1:10">
      <c r="B60" t="s">
        <v>391</v>
      </c>
      <c r="C60" t="s">
        <v>392</v>
      </c>
      <c r="D60" t="s">
        <v>393</v>
      </c>
      <c r="E60" t="s">
        <v>87</v>
      </c>
      <c r="I60" s="25">
        <v>500</v>
      </c>
    </row>
    <row r="61" spans="1:10">
      <c r="B61" t="s">
        <v>395</v>
      </c>
      <c r="C61" t="s">
        <v>392</v>
      </c>
      <c r="D61" t="s">
        <v>394</v>
      </c>
      <c r="E61" t="s">
        <v>87</v>
      </c>
      <c r="I61" s="25">
        <v>25</v>
      </c>
    </row>
    <row r="62" spans="1:10">
      <c r="B62" t="s">
        <v>396</v>
      </c>
      <c r="C62" t="s">
        <v>392</v>
      </c>
      <c r="D62" t="s">
        <v>397</v>
      </c>
      <c r="E62" t="s">
        <v>87</v>
      </c>
      <c r="I62" s="25">
        <v>176</v>
      </c>
    </row>
    <row r="67" spans="10:10">
      <c r="J67" s="25">
        <f>192+8.12+94.22+15.82+23.08+16.14+5.5+46.76+49.49+35+157.5+122.5+0.36+3.17+99+2.27+4.03+2.27+510</f>
        <v>1387.23</v>
      </c>
    </row>
  </sheetData>
  <autoFilter ref="A4:J54" xr:uid="{00000000-0001-0000-0800-000000000000}"/>
  <mergeCells count="1">
    <mergeCell ref="A1:M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2C354D-5A6B-41AC-8A87-9FCA2DCD0C09}">
          <x14:formula1>
            <xm:f>'Block Club Budget'!$A$9:$A$18</xm:f>
          </x14:formula1>
          <xm:sqref>E32:E54 E8:E13 E15:E23 E25:E30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CB14-6E64-4A6A-B1F9-24D176335E8E}">
  <sheetPr>
    <tabColor rgb="FFFFC000"/>
  </sheetPr>
  <dimension ref="A1:N66"/>
  <sheetViews>
    <sheetView zoomScale="82" zoomScaleNormal="82" workbookViewId="0">
      <pane ySplit="5" topLeftCell="A26" activePane="bottomLeft" state="frozen"/>
      <selection pane="bottomLeft" activeCell="E55" sqref="E55"/>
    </sheetView>
  </sheetViews>
  <sheetFormatPr defaultColWidth="9" defaultRowHeight="14.4" outlineLevelCol="1"/>
  <cols>
    <col min="1" max="1" width="24.33203125" style="170" customWidth="1"/>
    <col min="2" max="2" width="21.44140625" customWidth="1"/>
    <col min="3" max="3" width="54" bestFit="1" customWidth="1" outlineLevel="1"/>
    <col min="4" max="4" width="43.6640625" customWidth="1"/>
    <col min="5" max="5" width="24.5546875" customWidth="1"/>
    <col min="6" max="6" width="14.6640625" customWidth="1"/>
    <col min="7" max="7" width="12.109375" customWidth="1"/>
    <col min="8" max="10" width="17" style="25" customWidth="1"/>
    <col min="11" max="11" width="0.33203125" customWidth="1"/>
    <col min="12" max="13" width="9.109375" hidden="1" customWidth="1"/>
  </cols>
  <sheetData>
    <row r="1" spans="1:13">
      <c r="A1" s="213" t="s">
        <v>286</v>
      </c>
      <c r="B1" s="211"/>
      <c r="C1" s="211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3" ht="4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3">
      <c r="A4" s="167"/>
      <c r="B4" s="26"/>
      <c r="C4" s="26"/>
      <c r="D4" s="26"/>
      <c r="E4" s="26"/>
      <c r="F4" s="26"/>
      <c r="G4" s="26"/>
      <c r="H4" s="26"/>
      <c r="I4" s="26"/>
      <c r="J4" s="26"/>
      <c r="K4" s="38"/>
      <c r="L4" s="38"/>
      <c r="M4" s="38"/>
    </row>
    <row r="5" spans="1:13" ht="52.2">
      <c r="A5" s="168" t="s">
        <v>97</v>
      </c>
      <c r="B5" s="28" t="s">
        <v>98</v>
      </c>
      <c r="C5" s="172" t="s">
        <v>244</v>
      </c>
      <c r="D5" s="28" t="s">
        <v>99</v>
      </c>
      <c r="E5" s="29" t="s">
        <v>100</v>
      </c>
      <c r="F5" s="29" t="s">
        <v>101</v>
      </c>
      <c r="G5" s="29" t="s">
        <v>102</v>
      </c>
      <c r="H5" s="30" t="s">
        <v>103</v>
      </c>
      <c r="I5" s="30" t="s">
        <v>104</v>
      </c>
      <c r="J5" s="30" t="s">
        <v>105</v>
      </c>
    </row>
    <row r="6" spans="1:13" ht="17.399999999999999">
      <c r="A6" s="168"/>
      <c r="B6" s="28"/>
      <c r="C6" s="187"/>
      <c r="D6" s="28"/>
      <c r="E6" s="29"/>
      <c r="F6" s="29"/>
      <c r="G6" s="29"/>
      <c r="H6" s="30"/>
      <c r="I6" s="30"/>
      <c r="J6" s="30">
        <f>+'Q2-2024 '!J56</f>
        <v>2464.0300000000002</v>
      </c>
    </row>
    <row r="7" spans="1:13">
      <c r="A7" s="170">
        <v>45476</v>
      </c>
      <c r="B7" s="136"/>
      <c r="C7" s="38" t="s">
        <v>288</v>
      </c>
      <c r="D7" t="s">
        <v>446</v>
      </c>
      <c r="E7" t="s">
        <v>79</v>
      </c>
      <c r="H7" s="137">
        <v>22.98</v>
      </c>
      <c r="I7" s="137"/>
      <c r="J7" s="173">
        <f>+J6-H7+I7</f>
        <v>2441.0500000000002</v>
      </c>
    </row>
    <row r="8" spans="1:13">
      <c r="A8" s="170">
        <v>45488</v>
      </c>
      <c r="B8" s="136"/>
      <c r="C8" s="38" t="s">
        <v>289</v>
      </c>
      <c r="D8" t="s">
        <v>344</v>
      </c>
      <c r="E8" t="s">
        <v>79</v>
      </c>
      <c r="H8" s="137">
        <v>225</v>
      </c>
      <c r="I8" s="137"/>
      <c r="J8" s="173">
        <f t="shared" ref="J8:J54" si="0">+J7-H8+I8</f>
        <v>2216.0500000000002</v>
      </c>
    </row>
    <row r="9" spans="1:13">
      <c r="A9" s="170">
        <v>45488</v>
      </c>
      <c r="B9" s="136"/>
      <c r="C9" s="38" t="s">
        <v>402</v>
      </c>
      <c r="D9" t="s">
        <v>117</v>
      </c>
      <c r="H9" s="137"/>
      <c r="I9" s="137">
        <v>60</v>
      </c>
      <c r="J9" s="173">
        <f t="shared" si="0"/>
        <v>2276.0500000000002</v>
      </c>
    </row>
    <row r="10" spans="1:13">
      <c r="A10" s="170">
        <v>45488</v>
      </c>
      <c r="B10" s="136"/>
      <c r="C10" s="38" t="s">
        <v>231</v>
      </c>
      <c r="D10" t="s">
        <v>117</v>
      </c>
      <c r="H10" s="137"/>
      <c r="I10" s="137">
        <v>40</v>
      </c>
      <c r="J10" s="173">
        <f t="shared" si="0"/>
        <v>2316.0500000000002</v>
      </c>
    </row>
    <row r="11" spans="1:13">
      <c r="A11" s="170">
        <v>45488</v>
      </c>
      <c r="B11" s="136"/>
      <c r="C11" s="38" t="s">
        <v>274</v>
      </c>
      <c r="D11" t="s">
        <v>117</v>
      </c>
      <c r="H11" s="137"/>
      <c r="I11" s="137">
        <v>20</v>
      </c>
      <c r="J11" s="173">
        <f t="shared" si="0"/>
        <v>2336.0500000000002</v>
      </c>
    </row>
    <row r="12" spans="1:13">
      <c r="A12" s="170">
        <v>45491</v>
      </c>
      <c r="B12" s="136"/>
      <c r="C12" s="38" t="s">
        <v>291</v>
      </c>
      <c r="D12" t="s">
        <v>446</v>
      </c>
      <c r="E12" t="s">
        <v>79</v>
      </c>
      <c r="H12" s="137">
        <v>49.52</v>
      </c>
      <c r="I12" s="137"/>
      <c r="J12" s="173">
        <f t="shared" si="0"/>
        <v>2286.5300000000002</v>
      </c>
    </row>
    <row r="13" spans="1:13">
      <c r="A13" s="170">
        <v>45491</v>
      </c>
      <c r="B13" s="136"/>
      <c r="C13" s="38" t="s">
        <v>292</v>
      </c>
      <c r="D13" t="s">
        <v>337</v>
      </c>
      <c r="E13" t="s">
        <v>79</v>
      </c>
      <c r="H13" s="137">
        <v>8.7899999999999991</v>
      </c>
      <c r="I13" s="137"/>
      <c r="J13" s="173">
        <f t="shared" si="0"/>
        <v>2277.7400000000002</v>
      </c>
    </row>
    <row r="14" spans="1:13">
      <c r="A14" s="170">
        <v>45491</v>
      </c>
      <c r="B14" s="136"/>
      <c r="C14" s="38" t="s">
        <v>293</v>
      </c>
      <c r="D14" t="s">
        <v>403</v>
      </c>
      <c r="E14" t="s">
        <v>81</v>
      </c>
      <c r="H14" s="137"/>
      <c r="I14" s="137">
        <v>80</v>
      </c>
      <c r="J14" s="173">
        <f t="shared" si="0"/>
        <v>2357.7400000000002</v>
      </c>
    </row>
    <row r="15" spans="1:13">
      <c r="A15" s="170">
        <v>45491</v>
      </c>
      <c r="B15" s="136"/>
      <c r="C15" s="38" t="s">
        <v>293</v>
      </c>
      <c r="D15" t="s">
        <v>117</v>
      </c>
      <c r="H15" s="137"/>
      <c r="I15" s="137">
        <v>60</v>
      </c>
      <c r="J15" s="173">
        <f t="shared" si="0"/>
        <v>2417.7400000000002</v>
      </c>
    </row>
    <row r="16" spans="1:13">
      <c r="A16" s="170">
        <v>45492</v>
      </c>
      <c r="B16" s="136"/>
      <c r="C16" s="38" t="s">
        <v>294</v>
      </c>
      <c r="D16" t="s">
        <v>117</v>
      </c>
      <c r="H16" s="137"/>
      <c r="I16" s="137">
        <v>80</v>
      </c>
      <c r="J16" s="173">
        <f t="shared" si="0"/>
        <v>2497.7400000000002</v>
      </c>
    </row>
    <row r="17" spans="1:14">
      <c r="A17" s="170">
        <v>45495</v>
      </c>
      <c r="B17" s="136"/>
      <c r="C17" s="38" t="s">
        <v>295</v>
      </c>
      <c r="D17" t="s">
        <v>408</v>
      </c>
      <c r="E17" t="s">
        <v>87</v>
      </c>
      <c r="H17" s="137">
        <v>36.67</v>
      </c>
      <c r="I17" s="137"/>
      <c r="J17" s="173">
        <f t="shared" si="0"/>
        <v>2461.0700000000002</v>
      </c>
    </row>
    <row r="18" spans="1:14" ht="28.8">
      <c r="A18" s="170">
        <v>45495</v>
      </c>
      <c r="B18" s="136"/>
      <c r="C18" s="38" t="s">
        <v>296</v>
      </c>
      <c r="D18" s="32" t="s">
        <v>338</v>
      </c>
      <c r="E18" t="s">
        <v>79</v>
      </c>
      <c r="H18" s="137">
        <v>226.55</v>
      </c>
      <c r="I18" s="137"/>
      <c r="J18" s="173">
        <f t="shared" si="0"/>
        <v>2234.52</v>
      </c>
    </row>
    <row r="19" spans="1:14">
      <c r="A19" s="170">
        <v>45495</v>
      </c>
      <c r="B19" s="136"/>
      <c r="C19" s="38" t="s">
        <v>270</v>
      </c>
      <c r="D19" t="s">
        <v>117</v>
      </c>
      <c r="H19" s="137"/>
      <c r="I19" s="137">
        <v>80</v>
      </c>
      <c r="J19" s="173">
        <f t="shared" si="0"/>
        <v>2314.52</v>
      </c>
    </row>
    <row r="20" spans="1:14">
      <c r="A20" s="170">
        <v>45495</v>
      </c>
      <c r="B20" s="136"/>
      <c r="C20" s="38" t="s">
        <v>231</v>
      </c>
      <c r="D20" t="s">
        <v>367</v>
      </c>
      <c r="E20" t="s">
        <v>81</v>
      </c>
      <c r="H20" s="137"/>
      <c r="I20" s="137">
        <v>30</v>
      </c>
      <c r="J20" s="173">
        <f t="shared" si="0"/>
        <v>2344.52</v>
      </c>
    </row>
    <row r="21" spans="1:14">
      <c r="A21" s="170">
        <v>45495</v>
      </c>
      <c r="B21" s="136"/>
      <c r="C21" s="38" t="s">
        <v>240</v>
      </c>
      <c r="D21" t="s">
        <v>361</v>
      </c>
      <c r="E21" t="s">
        <v>81</v>
      </c>
      <c r="H21" s="137"/>
      <c r="I21" s="137">
        <v>25</v>
      </c>
      <c r="J21" s="173">
        <f t="shared" si="0"/>
        <v>2369.52</v>
      </c>
    </row>
    <row r="22" spans="1:14">
      <c r="A22" s="170">
        <v>45496</v>
      </c>
      <c r="B22" s="136"/>
      <c r="C22" s="38" t="s">
        <v>297</v>
      </c>
      <c r="D22" t="s">
        <v>446</v>
      </c>
      <c r="E22" t="s">
        <v>79</v>
      </c>
      <c r="H22" s="137">
        <v>9.08</v>
      </c>
      <c r="I22" s="137"/>
      <c r="J22" s="173">
        <f t="shared" si="0"/>
        <v>2360.44</v>
      </c>
    </row>
    <row r="23" spans="1:14">
      <c r="A23" s="170">
        <v>45496</v>
      </c>
      <c r="B23" s="136"/>
      <c r="C23" s="38" t="s">
        <v>271</v>
      </c>
      <c r="D23" t="s">
        <v>366</v>
      </c>
      <c r="E23" t="s">
        <v>81</v>
      </c>
      <c r="H23" s="137"/>
      <c r="I23" s="137">
        <v>27</v>
      </c>
      <c r="J23" s="173">
        <f t="shared" si="0"/>
        <v>2387.44</v>
      </c>
    </row>
    <row r="24" spans="1:14">
      <c r="A24" s="170">
        <v>45497</v>
      </c>
      <c r="B24" s="136"/>
      <c r="C24" t="s">
        <v>273</v>
      </c>
      <c r="D24" t="s">
        <v>374</v>
      </c>
      <c r="E24" t="s">
        <v>81</v>
      </c>
      <c r="H24" s="137">
        <v>162</v>
      </c>
      <c r="I24" s="137"/>
      <c r="J24" s="173">
        <f t="shared" si="0"/>
        <v>2225.44</v>
      </c>
    </row>
    <row r="25" spans="1:14">
      <c r="A25" s="170">
        <v>45497</v>
      </c>
      <c r="B25" s="136"/>
      <c r="C25" t="s">
        <v>231</v>
      </c>
      <c r="D25" t="s">
        <v>361</v>
      </c>
      <c r="E25" t="s">
        <v>81</v>
      </c>
      <c r="H25" s="137"/>
      <c r="I25" s="137">
        <v>53</v>
      </c>
      <c r="J25" s="173">
        <f t="shared" si="0"/>
        <v>2278.44</v>
      </c>
    </row>
    <row r="26" spans="1:14">
      <c r="A26" s="170">
        <v>45498</v>
      </c>
      <c r="B26" s="136"/>
      <c r="C26" t="s">
        <v>273</v>
      </c>
      <c r="D26" t="s">
        <v>374</v>
      </c>
      <c r="E26" t="s">
        <v>81</v>
      </c>
      <c r="H26" s="137">
        <v>53</v>
      </c>
      <c r="I26" s="137"/>
      <c r="J26" s="173">
        <f t="shared" si="0"/>
        <v>2225.44</v>
      </c>
    </row>
    <row r="27" spans="1:14">
      <c r="A27" s="170">
        <v>45503</v>
      </c>
      <c r="B27" s="136"/>
      <c r="C27" t="s">
        <v>298</v>
      </c>
      <c r="D27" t="s">
        <v>404</v>
      </c>
      <c r="E27" t="s">
        <v>79</v>
      </c>
      <c r="H27" s="137">
        <v>50</v>
      </c>
      <c r="I27" s="137"/>
      <c r="J27" s="173">
        <f t="shared" si="0"/>
        <v>2175.44</v>
      </c>
    </row>
    <row r="28" spans="1:14">
      <c r="A28" s="170">
        <v>45503</v>
      </c>
      <c r="B28" s="136"/>
      <c r="C28" t="s">
        <v>299</v>
      </c>
      <c r="D28" t="s">
        <v>404</v>
      </c>
      <c r="E28" t="s">
        <v>79</v>
      </c>
      <c r="H28" s="137">
        <v>227.52</v>
      </c>
      <c r="I28" s="137"/>
      <c r="J28" s="173">
        <f t="shared" si="0"/>
        <v>1947.92</v>
      </c>
      <c r="N28">
        <f>+N30+K28</f>
        <v>0</v>
      </c>
    </row>
    <row r="29" spans="1:14">
      <c r="A29" s="170">
        <v>45503</v>
      </c>
      <c r="B29" s="136"/>
      <c r="C29" s="38" t="s">
        <v>300</v>
      </c>
      <c r="D29" t="s">
        <v>407</v>
      </c>
      <c r="E29" t="s">
        <v>79</v>
      </c>
      <c r="H29" s="137">
        <v>90</v>
      </c>
      <c r="I29" s="137"/>
      <c r="J29" s="173">
        <f t="shared" si="0"/>
        <v>1857.92</v>
      </c>
    </row>
    <row r="30" spans="1:14">
      <c r="A30" s="170">
        <v>45504</v>
      </c>
      <c r="B30" s="136"/>
      <c r="C30" s="38" t="s">
        <v>301</v>
      </c>
      <c r="D30" t="s">
        <v>427</v>
      </c>
      <c r="E30" t="s">
        <v>79</v>
      </c>
      <c r="H30" s="137">
        <v>103.22</v>
      </c>
      <c r="I30" s="137"/>
      <c r="J30" s="173">
        <f t="shared" si="0"/>
        <v>1754.7</v>
      </c>
    </row>
    <row r="31" spans="1:14">
      <c r="A31" s="170">
        <v>45504</v>
      </c>
      <c r="B31" s="136"/>
      <c r="C31" t="s">
        <v>365</v>
      </c>
      <c r="D31" t="s">
        <v>117</v>
      </c>
      <c r="H31" s="137"/>
      <c r="I31" s="137">
        <v>80</v>
      </c>
      <c r="J31" s="173">
        <f t="shared" si="0"/>
        <v>1834.7</v>
      </c>
    </row>
    <row r="32" spans="1:14">
      <c r="A32" s="170">
        <v>45504</v>
      </c>
      <c r="B32" s="136"/>
      <c r="C32" t="s">
        <v>302</v>
      </c>
      <c r="D32" t="s">
        <v>117</v>
      </c>
      <c r="H32" s="137"/>
      <c r="I32" s="137">
        <v>60</v>
      </c>
      <c r="J32" s="173">
        <f t="shared" si="0"/>
        <v>1894.7</v>
      </c>
    </row>
    <row r="33" spans="1:10">
      <c r="A33" s="170">
        <v>45505</v>
      </c>
      <c r="B33" s="136"/>
      <c r="C33" s="38" t="s">
        <v>364</v>
      </c>
      <c r="D33" t="s">
        <v>363</v>
      </c>
      <c r="E33" t="s">
        <v>79</v>
      </c>
      <c r="H33" s="137"/>
      <c r="I33" s="137">
        <v>130</v>
      </c>
      <c r="J33" s="173">
        <f t="shared" si="0"/>
        <v>2024.7</v>
      </c>
    </row>
    <row r="34" spans="1:10">
      <c r="A34" s="170">
        <v>45505</v>
      </c>
      <c r="B34" s="136"/>
      <c r="C34" t="s">
        <v>231</v>
      </c>
      <c r="D34" t="s">
        <v>361</v>
      </c>
      <c r="E34" t="s">
        <v>81</v>
      </c>
      <c r="H34" s="137"/>
      <c r="I34" s="137">
        <v>100</v>
      </c>
      <c r="J34" s="173">
        <f t="shared" si="0"/>
        <v>2124.6999999999998</v>
      </c>
    </row>
    <row r="35" spans="1:10">
      <c r="A35" s="170">
        <v>45505</v>
      </c>
      <c r="B35" s="136"/>
      <c r="C35" t="s">
        <v>362</v>
      </c>
      <c r="D35" t="s">
        <v>117</v>
      </c>
      <c r="H35" s="137"/>
      <c r="I35" s="137">
        <v>60</v>
      </c>
      <c r="J35" s="173">
        <f t="shared" si="0"/>
        <v>2184.6999999999998</v>
      </c>
    </row>
    <row r="36" spans="1:10">
      <c r="A36" s="170">
        <v>45505</v>
      </c>
      <c r="B36" s="136"/>
      <c r="C36" t="s">
        <v>231</v>
      </c>
      <c r="D36" t="s">
        <v>360</v>
      </c>
      <c r="E36" t="s">
        <v>81</v>
      </c>
      <c r="H36" s="137"/>
      <c r="I36" s="137">
        <v>27</v>
      </c>
      <c r="J36" s="173">
        <f t="shared" si="0"/>
        <v>2211.6999999999998</v>
      </c>
    </row>
    <row r="37" spans="1:10">
      <c r="A37" s="170">
        <v>45506</v>
      </c>
      <c r="B37" s="136"/>
      <c r="C37" t="s">
        <v>273</v>
      </c>
      <c r="D37" t="s">
        <v>374</v>
      </c>
      <c r="E37" t="s">
        <v>81</v>
      </c>
      <c r="H37" s="137">
        <v>127</v>
      </c>
      <c r="I37" s="137"/>
      <c r="J37" s="173">
        <f t="shared" si="0"/>
        <v>2084.6999999999998</v>
      </c>
    </row>
    <row r="38" spans="1:10">
      <c r="A38" s="170">
        <v>45506</v>
      </c>
      <c r="B38" s="136"/>
      <c r="C38" s="38" t="s">
        <v>237</v>
      </c>
      <c r="D38" t="s">
        <v>430</v>
      </c>
      <c r="E38" t="s">
        <v>87</v>
      </c>
      <c r="H38" s="137"/>
      <c r="I38" s="137">
        <v>5</v>
      </c>
      <c r="J38" s="173">
        <f t="shared" si="0"/>
        <v>2089.6999999999998</v>
      </c>
    </row>
    <row r="39" spans="1:10">
      <c r="A39" s="170">
        <v>45509</v>
      </c>
      <c r="B39" s="136"/>
      <c r="C39" s="38" t="s">
        <v>303</v>
      </c>
      <c r="D39" t="s">
        <v>429</v>
      </c>
      <c r="E39" t="s">
        <v>87</v>
      </c>
      <c r="H39" s="137">
        <v>3</v>
      </c>
      <c r="I39" s="137"/>
      <c r="J39" s="173">
        <f t="shared" si="0"/>
        <v>2086.6999999999998</v>
      </c>
    </row>
    <row r="40" spans="1:10">
      <c r="A40" s="170">
        <v>45509</v>
      </c>
      <c r="B40" s="136"/>
      <c r="C40" s="38" t="s">
        <v>304</v>
      </c>
      <c r="D40" t="s">
        <v>448</v>
      </c>
      <c r="E40" t="s">
        <v>79</v>
      </c>
      <c r="H40" s="137">
        <v>19.8</v>
      </c>
      <c r="I40" s="137"/>
      <c r="J40" s="173">
        <f t="shared" si="0"/>
        <v>2066.8999999999996</v>
      </c>
    </row>
    <row r="41" spans="1:10">
      <c r="A41" s="170">
        <v>45509</v>
      </c>
      <c r="B41" s="136"/>
      <c r="C41" s="38" t="s">
        <v>305</v>
      </c>
      <c r="D41" t="s">
        <v>448</v>
      </c>
      <c r="E41" t="s">
        <v>79</v>
      </c>
      <c r="H41" s="137">
        <v>160.22999999999999</v>
      </c>
      <c r="I41" s="137"/>
      <c r="J41" s="173">
        <f t="shared" si="0"/>
        <v>1906.6699999999996</v>
      </c>
    </row>
    <row r="42" spans="1:10">
      <c r="A42" s="170">
        <v>45509</v>
      </c>
      <c r="B42" s="136"/>
      <c r="C42" s="38" t="s">
        <v>243</v>
      </c>
      <c r="D42" t="s">
        <v>428</v>
      </c>
      <c r="E42" t="s">
        <v>79</v>
      </c>
      <c r="H42" s="137">
        <v>63.07</v>
      </c>
      <c r="I42" s="137"/>
      <c r="J42" s="173">
        <f t="shared" si="0"/>
        <v>1843.5999999999997</v>
      </c>
    </row>
    <row r="43" spans="1:10">
      <c r="A43" s="170">
        <v>45509</v>
      </c>
      <c r="B43" s="136"/>
      <c r="C43" s="38" t="s">
        <v>300</v>
      </c>
      <c r="D43" t="s">
        <v>407</v>
      </c>
      <c r="E43" t="s">
        <v>79</v>
      </c>
      <c r="H43" s="137">
        <v>90</v>
      </c>
      <c r="I43" s="137"/>
      <c r="J43" s="173">
        <f t="shared" si="0"/>
        <v>1753.5999999999997</v>
      </c>
    </row>
    <row r="44" spans="1:10">
      <c r="A44" s="170">
        <v>45509</v>
      </c>
      <c r="B44" s="136"/>
      <c r="C44" s="38" t="s">
        <v>306</v>
      </c>
      <c r="D44" t="s">
        <v>447</v>
      </c>
      <c r="E44" t="s">
        <v>79</v>
      </c>
      <c r="H44" s="137">
        <v>228.5</v>
      </c>
      <c r="I44" s="137"/>
      <c r="J44" s="173">
        <f t="shared" si="0"/>
        <v>1525.0999999999997</v>
      </c>
    </row>
    <row r="45" spans="1:10">
      <c r="A45" s="170">
        <v>45509</v>
      </c>
      <c r="B45" s="136"/>
      <c r="C45" t="s">
        <v>359</v>
      </c>
      <c r="D45" t="s">
        <v>117</v>
      </c>
      <c r="H45" s="137"/>
      <c r="I45" s="137">
        <v>80</v>
      </c>
      <c r="J45" s="173">
        <f t="shared" si="0"/>
        <v>1605.0999999999997</v>
      </c>
    </row>
    <row r="46" spans="1:10">
      <c r="A46" s="170">
        <v>45510</v>
      </c>
      <c r="B46" t="s">
        <v>333</v>
      </c>
      <c r="C46" t="s">
        <v>264</v>
      </c>
      <c r="D46" t="s">
        <v>336</v>
      </c>
      <c r="E46" t="s">
        <v>79</v>
      </c>
      <c r="G46">
        <v>115</v>
      </c>
      <c r="H46" s="137">
        <v>275</v>
      </c>
      <c r="I46" s="137"/>
      <c r="J46" s="173">
        <f t="shared" si="0"/>
        <v>1330.0999999999997</v>
      </c>
    </row>
    <row r="47" spans="1:10">
      <c r="A47" s="170">
        <v>45510</v>
      </c>
      <c r="B47" t="s">
        <v>334</v>
      </c>
      <c r="C47" t="s">
        <v>264</v>
      </c>
      <c r="D47" t="s">
        <v>335</v>
      </c>
      <c r="E47" t="s">
        <v>79</v>
      </c>
      <c r="G47">
        <v>113</v>
      </c>
      <c r="H47" s="137">
        <v>400</v>
      </c>
      <c r="I47" s="137"/>
      <c r="J47" s="173">
        <f t="shared" si="0"/>
        <v>930.09999999999968</v>
      </c>
    </row>
    <row r="48" spans="1:10">
      <c r="A48" s="170">
        <v>45511</v>
      </c>
      <c r="B48" s="136"/>
      <c r="C48" s="38" t="s">
        <v>307</v>
      </c>
      <c r="D48" t="s">
        <v>448</v>
      </c>
      <c r="E48" t="s">
        <v>79</v>
      </c>
      <c r="H48" s="137">
        <v>200</v>
      </c>
      <c r="I48" s="137"/>
      <c r="J48" s="173">
        <f t="shared" si="0"/>
        <v>730.09999999999968</v>
      </c>
    </row>
    <row r="49" spans="1:14">
      <c r="A49" s="170">
        <v>45516</v>
      </c>
      <c r="B49" s="136"/>
      <c r="C49" t="s">
        <v>239</v>
      </c>
      <c r="D49" t="s">
        <v>117</v>
      </c>
      <c r="H49" s="137"/>
      <c r="I49" s="137">
        <v>80</v>
      </c>
      <c r="J49" s="173">
        <f t="shared" si="0"/>
        <v>810.09999999999968</v>
      </c>
    </row>
    <row r="50" spans="1:14" ht="11.7" customHeight="1">
      <c r="A50" s="170">
        <v>45558</v>
      </c>
      <c r="B50" s="136"/>
      <c r="C50" t="s">
        <v>308</v>
      </c>
      <c r="D50" t="s">
        <v>379</v>
      </c>
      <c r="E50" t="s">
        <v>79</v>
      </c>
      <c r="H50" s="137">
        <v>26.9</v>
      </c>
      <c r="I50" s="137"/>
      <c r="J50" s="173">
        <f t="shared" si="0"/>
        <v>783.1999999999997</v>
      </c>
    </row>
    <row r="51" spans="1:14" ht="12" customHeight="1">
      <c r="A51" s="170">
        <v>45558</v>
      </c>
      <c r="B51" s="136"/>
      <c r="C51" t="s">
        <v>309</v>
      </c>
      <c r="D51" t="s">
        <v>378</v>
      </c>
      <c r="E51" t="s">
        <v>79</v>
      </c>
      <c r="H51" s="137">
        <v>74.22</v>
      </c>
      <c r="I51" s="137"/>
      <c r="J51" s="173">
        <f t="shared" si="0"/>
        <v>708.97999999999968</v>
      </c>
    </row>
    <row r="52" spans="1:14">
      <c r="A52" s="170">
        <v>45559</v>
      </c>
      <c r="B52" s="136"/>
      <c r="C52" t="s">
        <v>310</v>
      </c>
      <c r="D52" t="s">
        <v>377</v>
      </c>
      <c r="E52" t="s">
        <v>79</v>
      </c>
      <c r="H52" s="137">
        <v>19.78</v>
      </c>
      <c r="I52" s="137"/>
      <c r="J52" s="173">
        <f t="shared" si="0"/>
        <v>689.1999999999997</v>
      </c>
    </row>
    <row r="53" spans="1:14">
      <c r="A53" s="170">
        <v>45560</v>
      </c>
      <c r="B53" s="136"/>
      <c r="C53" s="38" t="s">
        <v>266</v>
      </c>
      <c r="D53" t="s">
        <v>448</v>
      </c>
      <c r="E53" t="s">
        <v>79</v>
      </c>
      <c r="H53" s="137">
        <v>11.75</v>
      </c>
      <c r="I53" s="137"/>
      <c r="J53" s="173">
        <f t="shared" si="0"/>
        <v>677.4499999999997</v>
      </c>
    </row>
    <row r="54" spans="1:14">
      <c r="A54" s="170">
        <v>45562</v>
      </c>
      <c r="B54" s="136"/>
      <c r="C54" t="s">
        <v>233</v>
      </c>
      <c r="D54" t="s">
        <v>398</v>
      </c>
      <c r="E54" t="s">
        <v>79</v>
      </c>
      <c r="H54" s="137"/>
      <c r="I54" s="137">
        <v>60</v>
      </c>
      <c r="J54" s="173">
        <f t="shared" si="0"/>
        <v>737.4499999999997</v>
      </c>
    </row>
    <row r="55" spans="1:14">
      <c r="H55" s="186"/>
      <c r="I55" s="176"/>
    </row>
    <row r="56" spans="1:14">
      <c r="H56" s="175">
        <f>SUM(H7:H55)</f>
        <v>2963.5800000000004</v>
      </c>
      <c r="I56" s="175">
        <f>SUM(I7:I55)</f>
        <v>1237</v>
      </c>
      <c r="J56" s="175">
        <f>+J54</f>
        <v>737.4499999999997</v>
      </c>
    </row>
    <row r="57" spans="1:14">
      <c r="A57" s="171" t="s">
        <v>311</v>
      </c>
      <c r="B57" s="132"/>
      <c r="C57" s="132"/>
      <c r="D57" s="132"/>
      <c r="E57" s="132"/>
      <c r="F57" s="132"/>
      <c r="G57" s="132"/>
      <c r="H57" s="177" t="s">
        <v>284</v>
      </c>
      <c r="I57" s="177">
        <v>737.45</v>
      </c>
    </row>
    <row r="60" spans="1:14">
      <c r="N60">
        <f>22.98+225+49.52+8.79+226.55+9.08+50+227.52+90+103.22+19.8+160.23+63.07+90+228.5+275+400+200+11.75+162+53+127+36.67+3+26.9+74.22+19.78</f>
        <v>2963.5800000000004</v>
      </c>
    </row>
    <row r="66" spans="14:14">
      <c r="N66">
        <f>2963.58-2842.68</f>
        <v>120.90000000000009</v>
      </c>
    </row>
  </sheetData>
  <autoFilter ref="A4:J54" xr:uid="{00000000-0001-0000-0800-000000000000}"/>
  <mergeCells count="1">
    <mergeCell ref="A1:M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9C4A44-16EF-4215-B08B-B2FE5C2F71A5}">
          <x14:formula1>
            <xm:f>'Block Club Budget'!$A$9:$A$18</xm:f>
          </x14:formula1>
          <xm:sqref>E7:E54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AE46-3402-4252-A4B4-94D3D57C0080}">
  <sheetPr>
    <tabColor rgb="FFFFC000"/>
  </sheetPr>
  <dimension ref="A1:M78"/>
  <sheetViews>
    <sheetView zoomScale="96" zoomScaleNormal="96" workbookViewId="0">
      <pane ySplit="5" topLeftCell="A46" activePane="bottomLeft" state="frozen"/>
      <selection pane="bottomLeft" activeCell="I73" sqref="I73"/>
    </sheetView>
  </sheetViews>
  <sheetFormatPr defaultColWidth="9" defaultRowHeight="14.4" outlineLevelCol="1"/>
  <cols>
    <col min="1" max="1" width="18.88671875" style="170" customWidth="1"/>
    <col min="2" max="2" width="21.44140625" customWidth="1"/>
    <col min="3" max="3" width="54" bestFit="1" customWidth="1" outlineLevel="1"/>
    <col min="4" max="4" width="43.6640625" customWidth="1"/>
    <col min="5" max="5" width="24.5546875" customWidth="1"/>
    <col min="6" max="6" width="14.6640625" customWidth="1"/>
    <col min="7" max="7" width="12.109375" customWidth="1"/>
    <col min="8" max="10" width="17" style="25" customWidth="1"/>
    <col min="11" max="11" width="0.33203125" customWidth="1"/>
    <col min="12" max="13" width="9.109375" hidden="1" customWidth="1"/>
  </cols>
  <sheetData>
    <row r="1" spans="1:13">
      <c r="A1" s="213" t="s">
        <v>287</v>
      </c>
      <c r="B1" s="211"/>
      <c r="C1" s="211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3" ht="4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3">
      <c r="A4" s="167"/>
      <c r="B4" s="26"/>
      <c r="C4" s="26"/>
      <c r="D4" s="26"/>
      <c r="E4" s="26"/>
      <c r="F4" s="26"/>
      <c r="G4" s="26"/>
      <c r="H4" s="26"/>
      <c r="I4" s="26"/>
      <c r="J4" s="26"/>
      <c r="K4" s="38"/>
      <c r="L4" s="38"/>
      <c r="M4" s="38"/>
    </row>
    <row r="5" spans="1:13" ht="52.2">
      <c r="A5" s="168" t="s">
        <v>97</v>
      </c>
      <c r="B5" s="28" t="s">
        <v>98</v>
      </c>
      <c r="C5" s="172" t="s">
        <v>244</v>
      </c>
      <c r="D5" s="28" t="s">
        <v>99</v>
      </c>
      <c r="E5" s="29" t="s">
        <v>100</v>
      </c>
      <c r="F5" s="29" t="s">
        <v>101</v>
      </c>
      <c r="G5" s="29" t="s">
        <v>102</v>
      </c>
      <c r="H5" s="30" t="s">
        <v>103</v>
      </c>
      <c r="I5" s="30" t="s">
        <v>104</v>
      </c>
      <c r="J5" s="30" t="s">
        <v>105</v>
      </c>
    </row>
    <row r="6" spans="1:13" ht="17.399999999999999">
      <c r="A6" s="168"/>
      <c r="B6" s="28"/>
      <c r="C6" s="172"/>
      <c r="D6" s="28"/>
      <c r="E6" s="29"/>
      <c r="F6" s="29"/>
      <c r="G6" s="29"/>
      <c r="H6" s="179"/>
      <c r="I6" s="179"/>
      <c r="J6" s="30">
        <f>+'Q3-2024  '!J56+'Q4-2024   '!I6-'Q4-2024   '!H6</f>
        <v>737.4499999999997</v>
      </c>
    </row>
    <row r="7" spans="1:13">
      <c r="A7" s="170">
        <v>45566</v>
      </c>
      <c r="B7" s="136"/>
      <c r="C7" t="s">
        <v>231</v>
      </c>
      <c r="D7" t="s">
        <v>398</v>
      </c>
      <c r="E7" t="s">
        <v>79</v>
      </c>
      <c r="H7" s="137"/>
      <c r="I7" s="137">
        <v>60</v>
      </c>
      <c r="J7" s="173">
        <f>+J6-H7+I7</f>
        <v>797.4499999999997</v>
      </c>
    </row>
    <row r="8" spans="1:13">
      <c r="A8" s="170">
        <v>45568</v>
      </c>
      <c r="B8" s="136"/>
      <c r="C8" t="s">
        <v>312</v>
      </c>
      <c r="D8" t="s">
        <v>398</v>
      </c>
      <c r="E8" t="s">
        <v>79</v>
      </c>
      <c r="H8" s="137"/>
      <c r="I8" s="137">
        <v>30</v>
      </c>
      <c r="J8" s="173">
        <f t="shared" ref="J8:J70" si="0">+J7-H8+I8</f>
        <v>827.4499999999997</v>
      </c>
    </row>
    <row r="9" spans="1:13">
      <c r="A9" s="170">
        <v>45569</v>
      </c>
      <c r="B9" s="136"/>
      <c r="C9" t="s">
        <v>313</v>
      </c>
      <c r="D9" t="s">
        <v>398</v>
      </c>
      <c r="E9" t="s">
        <v>79</v>
      </c>
      <c r="H9" s="137"/>
      <c r="I9" s="137">
        <v>30</v>
      </c>
      <c r="J9" s="173">
        <f t="shared" si="0"/>
        <v>857.4499999999997</v>
      </c>
    </row>
    <row r="10" spans="1:13">
      <c r="A10" s="170">
        <v>45572</v>
      </c>
      <c r="B10" s="136"/>
      <c r="C10" t="s">
        <v>231</v>
      </c>
      <c r="D10" t="s">
        <v>398</v>
      </c>
      <c r="E10" t="s">
        <v>79</v>
      </c>
      <c r="H10" s="137"/>
      <c r="I10" s="137">
        <v>60</v>
      </c>
      <c r="J10" s="173">
        <f t="shared" si="0"/>
        <v>917.4499999999997</v>
      </c>
    </row>
    <row r="11" spans="1:13">
      <c r="A11" s="170">
        <v>45572</v>
      </c>
      <c r="B11" s="136"/>
      <c r="C11" t="s">
        <v>314</v>
      </c>
      <c r="D11" t="s">
        <v>398</v>
      </c>
      <c r="E11" t="s">
        <v>79</v>
      </c>
      <c r="H11" s="137"/>
      <c r="I11" s="137">
        <v>60</v>
      </c>
      <c r="J11" s="173">
        <f t="shared" si="0"/>
        <v>977.4499999999997</v>
      </c>
    </row>
    <row r="12" spans="1:13">
      <c r="A12" s="170">
        <v>45572</v>
      </c>
      <c r="B12" s="136"/>
      <c r="C12" t="s">
        <v>315</v>
      </c>
      <c r="D12" t="s">
        <v>398</v>
      </c>
      <c r="E12" t="s">
        <v>79</v>
      </c>
      <c r="H12" s="137"/>
      <c r="I12" s="137">
        <v>30</v>
      </c>
      <c r="J12" s="173">
        <f t="shared" si="0"/>
        <v>1007.4499999999997</v>
      </c>
    </row>
    <row r="13" spans="1:13">
      <c r="A13" s="170">
        <v>45573</v>
      </c>
      <c r="B13" s="136"/>
      <c r="C13" t="s">
        <v>316</v>
      </c>
      <c r="D13" t="s">
        <v>398</v>
      </c>
      <c r="E13" t="s">
        <v>79</v>
      </c>
      <c r="H13" s="137"/>
      <c r="I13" s="137">
        <v>30</v>
      </c>
      <c r="J13" s="173">
        <f t="shared" si="0"/>
        <v>1037.4499999999998</v>
      </c>
    </row>
    <row r="14" spans="1:13">
      <c r="A14" s="170">
        <v>45575</v>
      </c>
      <c r="B14" s="136"/>
      <c r="C14" t="s">
        <v>271</v>
      </c>
      <c r="D14" t="s">
        <v>398</v>
      </c>
      <c r="E14" t="s">
        <v>79</v>
      </c>
      <c r="H14" s="137"/>
      <c r="I14" s="137">
        <v>30</v>
      </c>
      <c r="J14" s="173">
        <f t="shared" si="0"/>
        <v>1067.4499999999998</v>
      </c>
    </row>
    <row r="15" spans="1:13">
      <c r="A15" s="170">
        <v>45576</v>
      </c>
      <c r="B15" s="136"/>
      <c r="C15" t="s">
        <v>235</v>
      </c>
      <c r="D15" t="s">
        <v>398</v>
      </c>
      <c r="E15" t="s">
        <v>79</v>
      </c>
      <c r="H15" s="137"/>
      <c r="I15" s="137">
        <v>120</v>
      </c>
      <c r="J15" s="173">
        <f t="shared" si="0"/>
        <v>1187.4499999999998</v>
      </c>
    </row>
    <row r="16" spans="1:13">
      <c r="A16" s="170">
        <v>45580</v>
      </c>
      <c r="B16" s="136"/>
      <c r="C16" t="s">
        <v>231</v>
      </c>
      <c r="D16" t="s">
        <v>398</v>
      </c>
      <c r="E16" t="s">
        <v>79</v>
      </c>
      <c r="H16" s="137"/>
      <c r="I16" s="137">
        <v>60</v>
      </c>
      <c r="J16" s="173">
        <f t="shared" si="0"/>
        <v>1247.4499999999998</v>
      </c>
    </row>
    <row r="17" spans="1:10">
      <c r="A17" s="170">
        <v>45580</v>
      </c>
      <c r="B17" s="136"/>
      <c r="C17" t="s">
        <v>317</v>
      </c>
      <c r="D17" t="s">
        <v>398</v>
      </c>
      <c r="E17" t="s">
        <v>79</v>
      </c>
      <c r="H17" s="137"/>
      <c r="I17" s="137">
        <v>60</v>
      </c>
      <c r="J17" s="173">
        <f t="shared" si="0"/>
        <v>1307.4499999999998</v>
      </c>
    </row>
    <row r="18" spans="1:10">
      <c r="A18" s="170">
        <v>45580</v>
      </c>
      <c r="B18" s="136"/>
      <c r="C18" t="s">
        <v>358</v>
      </c>
      <c r="D18" t="s">
        <v>398</v>
      </c>
      <c r="E18" t="s">
        <v>79</v>
      </c>
      <c r="H18" s="137"/>
      <c r="I18" s="137">
        <v>30</v>
      </c>
      <c r="J18" s="173">
        <f t="shared" si="0"/>
        <v>1337.4499999999998</v>
      </c>
    </row>
    <row r="19" spans="1:10">
      <c r="A19" s="170">
        <v>45580</v>
      </c>
      <c r="B19" s="136"/>
      <c r="C19" t="s">
        <v>318</v>
      </c>
      <c r="D19" t="s">
        <v>398</v>
      </c>
      <c r="E19" t="s">
        <v>79</v>
      </c>
      <c r="H19" s="137"/>
      <c r="I19" s="137">
        <v>30</v>
      </c>
      <c r="J19" s="173">
        <f t="shared" si="0"/>
        <v>1367.4499999999998</v>
      </c>
    </row>
    <row r="20" spans="1:10">
      <c r="A20" s="170">
        <v>45580</v>
      </c>
      <c r="B20" s="136"/>
      <c r="C20" t="s">
        <v>271</v>
      </c>
      <c r="D20" t="s">
        <v>117</v>
      </c>
      <c r="H20" s="137"/>
      <c r="I20" s="137">
        <v>20</v>
      </c>
      <c r="J20" s="173">
        <f t="shared" si="0"/>
        <v>1387.4499999999998</v>
      </c>
    </row>
    <row r="21" spans="1:10">
      <c r="A21" s="170">
        <v>45582</v>
      </c>
      <c r="B21" s="136"/>
      <c r="C21" t="s">
        <v>290</v>
      </c>
      <c r="D21" t="s">
        <v>117</v>
      </c>
      <c r="H21" s="137"/>
      <c r="I21" s="137">
        <v>20</v>
      </c>
      <c r="J21" s="173">
        <f t="shared" si="0"/>
        <v>1407.4499999999998</v>
      </c>
    </row>
    <row r="22" spans="1:10">
      <c r="A22" s="170">
        <v>45582</v>
      </c>
      <c r="B22" s="136"/>
      <c r="C22" t="s">
        <v>293</v>
      </c>
      <c r="D22" t="s">
        <v>117</v>
      </c>
      <c r="H22" s="137"/>
      <c r="I22" s="137">
        <v>20</v>
      </c>
      <c r="J22" s="173">
        <f t="shared" si="0"/>
        <v>1427.4499999999998</v>
      </c>
    </row>
    <row r="23" spans="1:10">
      <c r="A23" s="170">
        <v>45583</v>
      </c>
      <c r="B23" s="136"/>
      <c r="C23" t="s">
        <v>231</v>
      </c>
      <c r="D23" t="s">
        <v>382</v>
      </c>
      <c r="E23" t="s">
        <v>87</v>
      </c>
      <c r="H23" s="137"/>
      <c r="I23" s="137">
        <v>100</v>
      </c>
      <c r="J23" s="173">
        <f>+J22-H23+I23</f>
        <v>1527.4499999999998</v>
      </c>
    </row>
    <row r="24" spans="1:10">
      <c r="B24" s="136"/>
      <c r="D24" t="s">
        <v>383</v>
      </c>
      <c r="E24" t="s">
        <v>79</v>
      </c>
      <c r="H24" s="137"/>
      <c r="I24" s="137"/>
      <c r="J24" s="173">
        <f>+J23-H24+I24</f>
        <v>1527.4499999999998</v>
      </c>
    </row>
    <row r="25" spans="1:10">
      <c r="A25" s="170">
        <v>45586</v>
      </c>
      <c r="B25" s="136"/>
      <c r="C25" t="s">
        <v>279</v>
      </c>
      <c r="D25" t="s">
        <v>339</v>
      </c>
      <c r="E25" t="s">
        <v>79</v>
      </c>
      <c r="H25" s="137">
        <v>685</v>
      </c>
      <c r="I25" s="137"/>
      <c r="J25" s="173">
        <f>+J23-H25+I25</f>
        <v>842.44999999999982</v>
      </c>
    </row>
    <row r="26" spans="1:10">
      <c r="A26" s="170">
        <v>45586</v>
      </c>
      <c r="B26" s="136"/>
      <c r="C26" t="s">
        <v>319</v>
      </c>
      <c r="D26" t="s">
        <v>398</v>
      </c>
      <c r="E26" t="s">
        <v>79</v>
      </c>
      <c r="H26" s="137"/>
      <c r="I26" s="137">
        <v>150</v>
      </c>
      <c r="J26" s="173">
        <f t="shared" si="0"/>
        <v>992.44999999999982</v>
      </c>
    </row>
    <row r="27" spans="1:10">
      <c r="A27" s="170">
        <v>45586</v>
      </c>
      <c r="B27" s="136"/>
      <c r="C27" t="s">
        <v>320</v>
      </c>
      <c r="D27" t="s">
        <v>398</v>
      </c>
      <c r="E27" t="s">
        <v>79</v>
      </c>
      <c r="H27" s="137"/>
      <c r="I27" s="137">
        <v>30</v>
      </c>
      <c r="J27" s="173">
        <f t="shared" si="0"/>
        <v>1022.4499999999998</v>
      </c>
    </row>
    <row r="28" spans="1:10">
      <c r="A28" s="170">
        <v>45586</v>
      </c>
      <c r="B28" s="136"/>
      <c r="C28" t="s">
        <v>231</v>
      </c>
      <c r="D28" t="s">
        <v>398</v>
      </c>
      <c r="E28" t="s">
        <v>79</v>
      </c>
      <c r="H28" s="137"/>
      <c r="I28" s="137">
        <v>30</v>
      </c>
      <c r="J28" s="173">
        <f t="shared" si="0"/>
        <v>1052.4499999999998</v>
      </c>
    </row>
    <row r="29" spans="1:10">
      <c r="A29" s="170">
        <v>45586</v>
      </c>
      <c r="B29" s="136"/>
      <c r="C29" t="s">
        <v>280</v>
      </c>
      <c r="D29" t="s">
        <v>398</v>
      </c>
      <c r="E29" t="s">
        <v>79</v>
      </c>
      <c r="H29" s="137"/>
      <c r="I29" s="137">
        <v>30</v>
      </c>
      <c r="J29" s="173">
        <f t="shared" si="0"/>
        <v>1082.4499999999998</v>
      </c>
    </row>
    <row r="30" spans="1:10">
      <c r="A30" s="170">
        <v>45587</v>
      </c>
      <c r="B30" s="136"/>
      <c r="C30" t="s">
        <v>321</v>
      </c>
      <c r="D30" t="s">
        <v>398</v>
      </c>
      <c r="E30" t="s">
        <v>79</v>
      </c>
      <c r="H30" s="137"/>
      <c r="I30" s="137">
        <v>30</v>
      </c>
      <c r="J30" s="173">
        <f t="shared" si="0"/>
        <v>1112.4499999999998</v>
      </c>
    </row>
    <row r="31" spans="1:10">
      <c r="A31" s="170">
        <v>45588</v>
      </c>
      <c r="B31" s="136"/>
      <c r="C31" t="s">
        <v>322</v>
      </c>
      <c r="D31" t="s">
        <v>381</v>
      </c>
      <c r="E31" t="s">
        <v>79</v>
      </c>
      <c r="H31" s="137">
        <v>57.07</v>
      </c>
      <c r="I31" s="137"/>
      <c r="J31" s="173">
        <f t="shared" si="0"/>
        <v>1055.3799999999999</v>
      </c>
    </row>
    <row r="32" spans="1:10">
      <c r="A32" s="170">
        <v>45588</v>
      </c>
      <c r="B32" s="136"/>
      <c r="C32" t="s">
        <v>231</v>
      </c>
      <c r="D32" t="s">
        <v>398</v>
      </c>
      <c r="E32" t="s">
        <v>79</v>
      </c>
      <c r="H32" s="137"/>
      <c r="I32" s="137">
        <v>30</v>
      </c>
      <c r="J32" s="173">
        <f t="shared" si="0"/>
        <v>1085.3799999999999</v>
      </c>
    </row>
    <row r="33" spans="1:10">
      <c r="A33" s="170">
        <v>45589</v>
      </c>
      <c r="B33" s="136"/>
      <c r="C33" t="s">
        <v>323</v>
      </c>
      <c r="D33" t="s">
        <v>376</v>
      </c>
      <c r="E33" t="s">
        <v>79</v>
      </c>
      <c r="H33" s="137">
        <v>20.83</v>
      </c>
      <c r="I33" s="137"/>
      <c r="J33" s="173">
        <f t="shared" si="0"/>
        <v>1064.55</v>
      </c>
    </row>
    <row r="34" spans="1:10">
      <c r="A34" s="170">
        <v>45589</v>
      </c>
      <c r="B34" s="136"/>
      <c r="C34" t="s">
        <v>324</v>
      </c>
      <c r="D34" t="s">
        <v>399</v>
      </c>
      <c r="E34" t="s">
        <v>79</v>
      </c>
      <c r="H34" s="137">
        <v>23.32</v>
      </c>
      <c r="I34" s="137"/>
      <c r="J34" s="173">
        <f t="shared" si="0"/>
        <v>1041.23</v>
      </c>
    </row>
    <row r="35" spans="1:10">
      <c r="A35" s="170">
        <v>45589</v>
      </c>
      <c r="B35" s="136"/>
      <c r="C35" t="s">
        <v>325</v>
      </c>
      <c r="D35" t="s">
        <v>400</v>
      </c>
      <c r="E35" t="s">
        <v>79</v>
      </c>
      <c r="H35" s="137">
        <v>31.66</v>
      </c>
      <c r="I35" s="137"/>
      <c r="J35" s="173">
        <f t="shared" si="0"/>
        <v>1009.57</v>
      </c>
    </row>
    <row r="36" spans="1:10">
      <c r="A36" s="170">
        <v>45589</v>
      </c>
      <c r="B36" s="136"/>
      <c r="C36" t="s">
        <v>326</v>
      </c>
      <c r="D36" t="s">
        <v>398</v>
      </c>
      <c r="E36" t="s">
        <v>79</v>
      </c>
      <c r="H36" s="137"/>
      <c r="I36" s="137">
        <v>120</v>
      </c>
      <c r="J36" s="173">
        <f t="shared" si="0"/>
        <v>1129.5700000000002</v>
      </c>
    </row>
    <row r="37" spans="1:10">
      <c r="A37" s="170">
        <v>45589</v>
      </c>
      <c r="B37" s="136"/>
      <c r="C37" t="s">
        <v>327</v>
      </c>
      <c r="D37" t="s">
        <v>380</v>
      </c>
      <c r="E37" t="s">
        <v>79</v>
      </c>
      <c r="H37" s="137"/>
      <c r="I37" s="137">
        <v>0.9</v>
      </c>
      <c r="J37" s="173">
        <f t="shared" si="0"/>
        <v>1130.4700000000003</v>
      </c>
    </row>
    <row r="38" spans="1:10">
      <c r="A38" s="170">
        <v>45590</v>
      </c>
      <c r="B38" s="136"/>
      <c r="C38" t="s">
        <v>266</v>
      </c>
      <c r="D38" t="s">
        <v>340</v>
      </c>
      <c r="E38" t="s">
        <v>79</v>
      </c>
      <c r="H38" s="137">
        <v>29.94</v>
      </c>
      <c r="I38" s="137"/>
      <c r="J38" s="173">
        <f t="shared" si="0"/>
        <v>1100.5300000000002</v>
      </c>
    </row>
    <row r="39" spans="1:10">
      <c r="A39" s="170">
        <v>45593</v>
      </c>
      <c r="B39" s="136"/>
      <c r="C39" t="s">
        <v>279</v>
      </c>
      <c r="D39" t="s">
        <v>339</v>
      </c>
      <c r="E39" t="s">
        <v>79</v>
      </c>
      <c r="H39" s="137">
        <v>108</v>
      </c>
      <c r="I39" s="137"/>
      <c r="J39" s="173">
        <f t="shared" si="0"/>
        <v>992.5300000000002</v>
      </c>
    </row>
    <row r="40" spans="1:10">
      <c r="A40" s="170">
        <v>45593</v>
      </c>
      <c r="B40" s="136"/>
      <c r="C40" t="s">
        <v>357</v>
      </c>
      <c r="D40" t="s">
        <v>398</v>
      </c>
      <c r="E40" t="s">
        <v>79</v>
      </c>
      <c r="H40" s="137"/>
      <c r="I40" s="137">
        <v>30</v>
      </c>
      <c r="J40" s="173">
        <f t="shared" si="0"/>
        <v>1022.5300000000002</v>
      </c>
    </row>
    <row r="41" spans="1:10">
      <c r="A41" s="170">
        <v>45596</v>
      </c>
      <c r="B41" s="136"/>
      <c r="C41" t="s">
        <v>328</v>
      </c>
      <c r="D41" t="s">
        <v>341</v>
      </c>
      <c r="E41" t="s">
        <v>79</v>
      </c>
      <c r="H41" s="137">
        <v>77.25</v>
      </c>
      <c r="I41" s="137"/>
      <c r="J41" s="173">
        <f t="shared" si="0"/>
        <v>945.2800000000002</v>
      </c>
    </row>
    <row r="42" spans="1:10">
      <c r="A42" s="178">
        <v>45608</v>
      </c>
      <c r="B42" s="136"/>
      <c r="C42" t="s">
        <v>350</v>
      </c>
      <c r="D42" t="s">
        <v>117</v>
      </c>
      <c r="H42" s="137"/>
      <c r="I42" s="137">
        <v>60</v>
      </c>
      <c r="J42" s="173">
        <f t="shared" si="0"/>
        <v>1005.2800000000002</v>
      </c>
    </row>
    <row r="43" spans="1:10">
      <c r="A43" s="178">
        <v>45608</v>
      </c>
      <c r="B43" s="136"/>
      <c r="C43" t="s">
        <v>351</v>
      </c>
      <c r="D43" t="s">
        <v>117</v>
      </c>
      <c r="H43" s="137"/>
      <c r="I43" s="137">
        <v>20</v>
      </c>
      <c r="J43" s="173">
        <f t="shared" si="0"/>
        <v>1025.2800000000002</v>
      </c>
    </row>
    <row r="44" spans="1:10">
      <c r="A44" s="178">
        <v>45610</v>
      </c>
      <c r="B44" s="136"/>
      <c r="C44" t="s">
        <v>231</v>
      </c>
      <c r="D44" t="s">
        <v>355</v>
      </c>
      <c r="E44" t="s">
        <v>87</v>
      </c>
      <c r="H44" s="137"/>
      <c r="I44" s="137">
        <v>5.26</v>
      </c>
      <c r="J44" s="173">
        <f t="shared" si="0"/>
        <v>1030.5400000000002</v>
      </c>
    </row>
    <row r="45" spans="1:10">
      <c r="A45" s="178">
        <v>45610</v>
      </c>
      <c r="B45" s="136"/>
      <c r="C45" t="s">
        <v>231</v>
      </c>
      <c r="D45" t="s">
        <v>356</v>
      </c>
      <c r="E45" t="s">
        <v>79</v>
      </c>
      <c r="H45" s="137"/>
      <c r="I45" s="137">
        <v>100</v>
      </c>
      <c r="J45" s="173">
        <f t="shared" si="0"/>
        <v>1130.5400000000002</v>
      </c>
    </row>
    <row r="46" spans="1:10">
      <c r="A46" s="178">
        <v>45610</v>
      </c>
      <c r="B46" s="136"/>
      <c r="C46" t="s">
        <v>352</v>
      </c>
      <c r="D46" t="s">
        <v>401</v>
      </c>
      <c r="E46" t="s">
        <v>87</v>
      </c>
      <c r="H46" s="137">
        <v>6.78</v>
      </c>
      <c r="I46" s="137"/>
      <c r="J46" s="173">
        <f t="shared" si="0"/>
        <v>1123.7600000000002</v>
      </c>
    </row>
    <row r="47" spans="1:10">
      <c r="A47" s="178">
        <v>45610</v>
      </c>
      <c r="B47" s="136"/>
      <c r="C47" t="s">
        <v>353</v>
      </c>
      <c r="D47" t="s">
        <v>401</v>
      </c>
      <c r="E47" t="s">
        <v>87</v>
      </c>
      <c r="H47" s="137">
        <v>32.99</v>
      </c>
      <c r="I47" s="137"/>
      <c r="J47" s="173">
        <f t="shared" si="0"/>
        <v>1090.7700000000002</v>
      </c>
    </row>
    <row r="48" spans="1:10">
      <c r="A48" s="178">
        <v>45610</v>
      </c>
      <c r="B48" s="136"/>
      <c r="C48" t="s">
        <v>354</v>
      </c>
      <c r="D48" t="s">
        <v>401</v>
      </c>
      <c r="E48" t="s">
        <v>87</v>
      </c>
      <c r="H48" s="137">
        <v>64.77</v>
      </c>
      <c r="I48" s="137"/>
      <c r="J48" s="173">
        <f t="shared" si="0"/>
        <v>1026.0000000000002</v>
      </c>
    </row>
    <row r="49" spans="1:10">
      <c r="A49" s="178">
        <v>45621</v>
      </c>
      <c r="B49" s="136"/>
      <c r="C49" t="s">
        <v>410</v>
      </c>
      <c r="D49" t="s">
        <v>416</v>
      </c>
      <c r="E49" t="s">
        <v>73</v>
      </c>
      <c r="H49" s="137">
        <v>2.33</v>
      </c>
      <c r="I49" s="137"/>
      <c r="J49" s="173">
        <f t="shared" si="0"/>
        <v>1023.6700000000002</v>
      </c>
    </row>
    <row r="50" spans="1:10">
      <c r="A50" s="178">
        <v>45621</v>
      </c>
      <c r="B50" s="136"/>
      <c r="C50" t="s">
        <v>411</v>
      </c>
      <c r="D50" t="s">
        <v>417</v>
      </c>
      <c r="E50" t="s">
        <v>73</v>
      </c>
      <c r="H50" s="137">
        <v>1.1000000000000001</v>
      </c>
      <c r="I50" s="137"/>
      <c r="J50" s="173">
        <f t="shared" si="0"/>
        <v>1022.5700000000002</v>
      </c>
    </row>
    <row r="51" spans="1:10">
      <c r="A51" s="178">
        <v>45623</v>
      </c>
      <c r="B51" s="136"/>
      <c r="C51" t="s">
        <v>237</v>
      </c>
      <c r="D51" t="s">
        <v>237</v>
      </c>
      <c r="E51" t="s">
        <v>87</v>
      </c>
      <c r="H51" s="137"/>
      <c r="I51" s="137">
        <v>5</v>
      </c>
      <c r="J51" s="173">
        <f t="shared" si="0"/>
        <v>1027.5700000000002</v>
      </c>
    </row>
    <row r="52" spans="1:10">
      <c r="A52" s="178">
        <v>45628</v>
      </c>
      <c r="B52" s="136"/>
      <c r="C52" t="s">
        <v>231</v>
      </c>
      <c r="D52" t="s">
        <v>420</v>
      </c>
      <c r="E52" t="s">
        <v>419</v>
      </c>
      <c r="H52" s="137"/>
      <c r="I52" s="137">
        <v>100</v>
      </c>
      <c r="J52" s="173">
        <f t="shared" si="0"/>
        <v>1127.5700000000002</v>
      </c>
    </row>
    <row r="53" spans="1:10">
      <c r="A53" s="178">
        <v>45631</v>
      </c>
      <c r="B53" s="136"/>
      <c r="C53" t="s">
        <v>231</v>
      </c>
      <c r="D53" t="s">
        <v>420</v>
      </c>
      <c r="E53" t="s">
        <v>419</v>
      </c>
      <c r="H53" s="137"/>
      <c r="I53" s="137">
        <v>50</v>
      </c>
      <c r="J53" s="173">
        <f t="shared" si="0"/>
        <v>1177.5700000000002</v>
      </c>
    </row>
    <row r="54" spans="1:10">
      <c r="A54" s="178">
        <v>45632</v>
      </c>
      <c r="B54" s="136"/>
      <c r="C54" t="s">
        <v>231</v>
      </c>
      <c r="D54" t="s">
        <v>420</v>
      </c>
      <c r="E54" t="s">
        <v>419</v>
      </c>
      <c r="H54" s="137"/>
      <c r="I54" s="137">
        <v>50</v>
      </c>
      <c r="J54" s="173">
        <f t="shared" si="0"/>
        <v>1227.5700000000002</v>
      </c>
    </row>
    <row r="55" spans="1:10">
      <c r="A55" s="178">
        <v>45635</v>
      </c>
      <c r="B55" s="136"/>
      <c r="C55" t="s">
        <v>235</v>
      </c>
      <c r="D55" t="s">
        <v>421</v>
      </c>
      <c r="E55" t="s">
        <v>419</v>
      </c>
      <c r="H55" s="137"/>
      <c r="I55" s="137">
        <v>650</v>
      </c>
      <c r="J55" s="173">
        <f t="shared" si="0"/>
        <v>1877.5700000000002</v>
      </c>
    </row>
    <row r="56" spans="1:10">
      <c r="A56" s="178">
        <v>45635</v>
      </c>
      <c r="B56" s="136"/>
      <c r="C56" t="s">
        <v>240</v>
      </c>
      <c r="D56" t="s">
        <v>422</v>
      </c>
      <c r="E56" t="s">
        <v>419</v>
      </c>
      <c r="H56" s="137"/>
      <c r="I56" s="137">
        <v>550</v>
      </c>
      <c r="J56" s="173">
        <f t="shared" si="0"/>
        <v>2427.5700000000002</v>
      </c>
    </row>
    <row r="57" spans="1:10">
      <c r="A57" s="178">
        <v>45635</v>
      </c>
      <c r="B57" s="136"/>
      <c r="C57" t="s">
        <v>235</v>
      </c>
      <c r="D57" t="s">
        <v>421</v>
      </c>
      <c r="E57" t="s">
        <v>419</v>
      </c>
      <c r="H57" s="137"/>
      <c r="I57" s="137">
        <v>350</v>
      </c>
      <c r="J57" s="173">
        <f t="shared" si="0"/>
        <v>2777.57</v>
      </c>
    </row>
    <row r="58" spans="1:10">
      <c r="A58" s="178">
        <v>45635</v>
      </c>
      <c r="B58" s="136"/>
      <c r="C58" t="s">
        <v>235</v>
      </c>
      <c r="D58" t="s">
        <v>421</v>
      </c>
      <c r="E58" t="s">
        <v>419</v>
      </c>
      <c r="H58" s="137"/>
      <c r="I58" s="137">
        <v>300</v>
      </c>
      <c r="J58" s="173">
        <f t="shared" si="0"/>
        <v>3077.57</v>
      </c>
    </row>
    <row r="59" spans="1:10">
      <c r="A59" s="178">
        <v>45635</v>
      </c>
      <c r="B59" s="136"/>
      <c r="C59" t="s">
        <v>235</v>
      </c>
      <c r="D59" t="s">
        <v>421</v>
      </c>
      <c r="E59" t="s">
        <v>419</v>
      </c>
      <c r="H59" s="137"/>
      <c r="I59" s="137">
        <v>250</v>
      </c>
      <c r="J59" s="173">
        <f t="shared" si="0"/>
        <v>3327.57</v>
      </c>
    </row>
    <row r="60" spans="1:10">
      <c r="A60" s="178">
        <v>45635</v>
      </c>
      <c r="B60" s="136"/>
      <c r="C60" t="s">
        <v>233</v>
      </c>
      <c r="D60" t="s">
        <v>423</v>
      </c>
      <c r="E60" t="s">
        <v>419</v>
      </c>
      <c r="H60" s="137"/>
      <c r="I60" s="137">
        <v>100</v>
      </c>
      <c r="J60" s="173">
        <f t="shared" si="0"/>
        <v>3427.57</v>
      </c>
    </row>
    <row r="61" spans="1:10">
      <c r="A61" s="178">
        <v>45635</v>
      </c>
      <c r="B61" s="136"/>
      <c r="C61" t="s">
        <v>240</v>
      </c>
      <c r="D61" t="s">
        <v>422</v>
      </c>
      <c r="E61" t="s">
        <v>419</v>
      </c>
      <c r="H61" s="137"/>
      <c r="I61" s="137">
        <v>50</v>
      </c>
      <c r="J61" s="173">
        <f t="shared" si="0"/>
        <v>3477.57</v>
      </c>
    </row>
    <row r="62" spans="1:10">
      <c r="A62" s="178">
        <v>45635</v>
      </c>
      <c r="B62" s="136"/>
      <c r="C62" t="s">
        <v>290</v>
      </c>
      <c r="D62" t="s">
        <v>424</v>
      </c>
      <c r="E62" t="s">
        <v>419</v>
      </c>
      <c r="H62" s="137"/>
      <c r="I62" s="137">
        <v>50</v>
      </c>
      <c r="J62" s="173">
        <f t="shared" si="0"/>
        <v>3527.57</v>
      </c>
    </row>
    <row r="63" spans="1:10">
      <c r="A63" s="178">
        <v>45636</v>
      </c>
      <c r="B63" s="136"/>
      <c r="C63" t="s">
        <v>412</v>
      </c>
      <c r="D63" t="s">
        <v>425</v>
      </c>
      <c r="E63" t="s">
        <v>79</v>
      </c>
      <c r="H63" s="137">
        <v>1977.6</v>
      </c>
      <c r="I63" s="137"/>
      <c r="J63" s="173">
        <f t="shared" si="0"/>
        <v>1549.9700000000003</v>
      </c>
    </row>
    <row r="64" spans="1:10">
      <c r="A64" s="178">
        <v>45642</v>
      </c>
      <c r="B64" s="136"/>
      <c r="C64" t="s">
        <v>413</v>
      </c>
      <c r="D64" t="s">
        <v>418</v>
      </c>
      <c r="E64" t="s">
        <v>73</v>
      </c>
      <c r="H64" s="137">
        <v>149</v>
      </c>
      <c r="I64" s="137"/>
      <c r="J64" s="173">
        <f t="shared" si="0"/>
        <v>1400.9700000000003</v>
      </c>
    </row>
    <row r="65" spans="1:10">
      <c r="A65" s="178">
        <v>45642</v>
      </c>
      <c r="B65" s="136"/>
      <c r="C65" t="s">
        <v>414</v>
      </c>
      <c r="D65" t="s">
        <v>426</v>
      </c>
      <c r="E65" t="s">
        <v>87</v>
      </c>
      <c r="H65" s="137">
        <v>600</v>
      </c>
      <c r="I65" s="137"/>
      <c r="J65" s="173">
        <f t="shared" si="0"/>
        <v>800.97000000000025</v>
      </c>
    </row>
    <row r="66" spans="1:10" ht="11.7" customHeight="1">
      <c r="A66" s="136">
        <v>45656</v>
      </c>
      <c r="B66" s="136"/>
      <c r="C66" t="s">
        <v>411</v>
      </c>
      <c r="D66" t="s">
        <v>417</v>
      </c>
      <c r="E66" s="185" t="s">
        <v>73</v>
      </c>
      <c r="H66" s="137">
        <v>1.1000000000000001</v>
      </c>
      <c r="I66" s="137"/>
      <c r="J66" s="173">
        <f t="shared" si="0"/>
        <v>799.87000000000023</v>
      </c>
    </row>
    <row r="67" spans="1:10" ht="12" customHeight="1">
      <c r="A67" s="136"/>
      <c r="B67" s="136"/>
      <c r="H67" s="137"/>
      <c r="I67" s="137"/>
      <c r="J67" s="173">
        <f t="shared" si="0"/>
        <v>799.87000000000023</v>
      </c>
    </row>
    <row r="68" spans="1:10">
      <c r="A68" s="136"/>
      <c r="B68" s="136"/>
      <c r="H68" s="137"/>
      <c r="I68" s="137"/>
      <c r="J68" s="173">
        <f t="shared" si="0"/>
        <v>799.87000000000023</v>
      </c>
    </row>
    <row r="69" spans="1:10">
      <c r="A69" s="136"/>
      <c r="B69" s="136"/>
      <c r="H69" s="137"/>
      <c r="I69" s="137"/>
      <c r="J69" s="173">
        <f t="shared" si="0"/>
        <v>799.87000000000023</v>
      </c>
    </row>
    <row r="70" spans="1:10">
      <c r="A70" s="136"/>
      <c r="B70" s="136"/>
      <c r="H70" s="137"/>
      <c r="I70" s="137"/>
      <c r="J70" s="173">
        <f t="shared" si="0"/>
        <v>799.87000000000023</v>
      </c>
    </row>
    <row r="71" spans="1:10">
      <c r="H71" s="137"/>
      <c r="I71" s="176"/>
    </row>
    <row r="72" spans="1:10">
      <c r="H72" s="175">
        <f>SUM(H7:H71)</f>
        <v>3868.74</v>
      </c>
      <c r="I72" s="175">
        <f>SUM(I7:I71)</f>
        <v>3931.16</v>
      </c>
      <c r="J72" s="175">
        <f>+J70</f>
        <v>799.87000000000023</v>
      </c>
    </row>
    <row r="73" spans="1:10">
      <c r="A73" s="171" t="s">
        <v>415</v>
      </c>
      <c r="B73" s="132"/>
      <c r="C73" s="132"/>
      <c r="D73" s="132"/>
      <c r="E73" s="132"/>
      <c r="F73" s="132"/>
      <c r="G73" s="132"/>
      <c r="H73" s="177" t="s">
        <v>284</v>
      </c>
      <c r="I73" s="177">
        <v>799.87</v>
      </c>
    </row>
    <row r="75" spans="1:10">
      <c r="B75" t="s">
        <v>27</v>
      </c>
      <c r="C75" t="s">
        <v>392</v>
      </c>
      <c r="D75" t="s">
        <v>449</v>
      </c>
      <c r="E75" t="s">
        <v>87</v>
      </c>
      <c r="I75" s="25">
        <v>406.72</v>
      </c>
    </row>
    <row r="78" spans="1:10">
      <c r="J78" s="25">
        <f>2.33+1.1+149+1.1+600+685+57.07+20.83+23.32+31.66+29.94+108+77.25+1977.6+6.78+32.99+64.77</f>
        <v>3868.74</v>
      </c>
    </row>
  </sheetData>
  <autoFilter ref="A4:J66" xr:uid="{00000000-0001-0000-0800-000000000000}"/>
  <mergeCells count="1">
    <mergeCell ref="A1:M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EA7B40-EA93-43F8-8296-4E25AE7ED86C}">
          <x14:formula1>
            <xm:f>'Block Club Budget'!$A$9:$A$18</xm:f>
          </x14:formula1>
          <xm:sqref>E7:E72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"/>
  <sheetViews>
    <sheetView workbookViewId="0">
      <selection activeCell="L29" sqref="L29"/>
    </sheetView>
  </sheetViews>
  <sheetFormatPr defaultColWidth="9" defaultRowHeight="14.4"/>
  <sheetData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J44"/>
  <sheetViews>
    <sheetView zoomScale="90" zoomScaleNormal="90" workbookViewId="0">
      <selection activeCell="G6" sqref="G6"/>
    </sheetView>
  </sheetViews>
  <sheetFormatPr defaultColWidth="9" defaultRowHeight="14.4"/>
  <cols>
    <col min="1" max="1" width="25.88671875" customWidth="1"/>
    <col min="2" max="2" width="18.44140625" customWidth="1"/>
    <col min="3" max="3" width="17.6640625" customWidth="1"/>
    <col min="5" max="5" width="15.33203125" customWidth="1"/>
    <col min="6" max="6" width="16.33203125" customWidth="1"/>
    <col min="10" max="11" width="10.6640625"/>
  </cols>
  <sheetData>
    <row r="1" spans="1:10">
      <c r="A1" s="215" t="s">
        <v>171</v>
      </c>
      <c r="B1" s="215"/>
      <c r="C1" s="215"/>
      <c r="D1" s="215"/>
      <c r="E1" s="215"/>
      <c r="F1" s="215"/>
      <c r="G1" s="215"/>
    </row>
    <row r="2" spans="1:10">
      <c r="A2" s="215"/>
      <c r="B2" s="215"/>
      <c r="C2" s="215"/>
      <c r="D2" s="215"/>
      <c r="E2" s="215"/>
      <c r="F2" s="215"/>
      <c r="G2" s="215"/>
    </row>
    <row r="3" spans="1:10">
      <c r="A3" s="214"/>
      <c r="B3" s="214"/>
      <c r="C3" s="214"/>
      <c r="D3" s="214"/>
      <c r="E3" s="214"/>
      <c r="F3" s="214"/>
      <c r="G3" s="214"/>
    </row>
    <row r="4" spans="1:10" ht="36">
      <c r="A4" s="2"/>
      <c r="B4" s="3" t="s">
        <v>172</v>
      </c>
      <c r="C4" s="4" t="s">
        <v>173</v>
      </c>
      <c r="D4" s="2" t="s">
        <v>174</v>
      </c>
      <c r="E4" s="5" t="s">
        <v>175</v>
      </c>
      <c r="F4" s="6" t="s">
        <v>176</v>
      </c>
      <c r="G4" s="2" t="s">
        <v>174</v>
      </c>
    </row>
    <row r="5" spans="1:10">
      <c r="A5" s="7" t="s">
        <v>177</v>
      </c>
      <c r="B5" s="8">
        <v>550</v>
      </c>
      <c r="C5" s="9" t="s">
        <v>178</v>
      </c>
      <c r="D5" s="1" t="s">
        <v>178</v>
      </c>
      <c r="E5" s="10"/>
      <c r="F5" s="11"/>
      <c r="G5" s="7"/>
    </row>
    <row r="6" spans="1:10">
      <c r="A6" s="7" t="s">
        <v>179</v>
      </c>
      <c r="B6" s="12">
        <v>220</v>
      </c>
      <c r="C6" s="1" t="s">
        <v>178</v>
      </c>
      <c r="D6" s="1" t="s">
        <v>178</v>
      </c>
      <c r="E6" s="10"/>
      <c r="F6" s="11"/>
      <c r="G6" s="7"/>
    </row>
    <row r="7" spans="1:10">
      <c r="A7" s="7" t="s">
        <v>180</v>
      </c>
      <c r="B7" s="12">
        <v>275</v>
      </c>
      <c r="C7" s="1" t="s">
        <v>178</v>
      </c>
      <c r="D7" s="1" t="s">
        <v>178</v>
      </c>
      <c r="E7" s="10"/>
      <c r="F7" s="11"/>
      <c r="G7" s="7"/>
    </row>
    <row r="8" spans="1:10">
      <c r="A8" s="13"/>
      <c r="B8" s="13"/>
      <c r="C8" s="13"/>
      <c r="D8" s="13"/>
      <c r="E8" s="13"/>
      <c r="F8" s="13"/>
      <c r="G8" s="13"/>
    </row>
    <row r="9" spans="1:10">
      <c r="A9" s="7" t="s">
        <v>181</v>
      </c>
      <c r="B9" s="12">
        <v>17.64</v>
      </c>
      <c r="C9" s="1" t="s">
        <v>178</v>
      </c>
      <c r="D9" s="1" t="s">
        <v>178</v>
      </c>
      <c r="E9" s="10"/>
      <c r="F9" s="11"/>
      <c r="G9" s="7"/>
    </row>
    <row r="10" spans="1:10">
      <c r="A10" s="7" t="s">
        <v>182</v>
      </c>
      <c r="B10" s="12">
        <v>59.88</v>
      </c>
      <c r="C10" s="1" t="s">
        <v>178</v>
      </c>
      <c r="D10" s="1" t="s">
        <v>178</v>
      </c>
      <c r="E10" s="10"/>
      <c r="F10" s="11"/>
      <c r="G10" s="7"/>
    </row>
    <row r="11" spans="1:10">
      <c r="A11" s="7" t="s">
        <v>183</v>
      </c>
      <c r="B11" s="12">
        <f>6.39+7.77</f>
        <v>14.16</v>
      </c>
      <c r="C11" s="1"/>
      <c r="D11" s="1"/>
      <c r="E11" s="10">
        <v>16.25</v>
      </c>
      <c r="F11" s="11"/>
      <c r="G11" s="7"/>
    </row>
    <row r="12" spans="1:10">
      <c r="A12" s="7" t="s">
        <v>184</v>
      </c>
      <c r="B12" s="12">
        <f>49.14+(10.64+1.25)</f>
        <v>61.03</v>
      </c>
      <c r="C12" s="1" t="s">
        <v>178</v>
      </c>
      <c r="D12" s="1" t="s">
        <v>178</v>
      </c>
      <c r="E12" s="10"/>
      <c r="F12" s="11"/>
      <c r="G12" s="7"/>
    </row>
    <row r="13" spans="1:10">
      <c r="A13" s="7" t="s">
        <v>185</v>
      </c>
      <c r="B13" s="12">
        <v>51.74</v>
      </c>
      <c r="C13" s="1" t="s">
        <v>178</v>
      </c>
      <c r="D13" s="1" t="s">
        <v>178</v>
      </c>
      <c r="E13" s="10"/>
      <c r="F13" s="11"/>
      <c r="G13" s="7"/>
    </row>
    <row r="14" spans="1:10">
      <c r="A14" s="7" t="s">
        <v>186</v>
      </c>
      <c r="B14" s="14">
        <v>199.9</v>
      </c>
      <c r="C14" s="1" t="s">
        <v>178</v>
      </c>
      <c r="D14" s="1" t="s">
        <v>178</v>
      </c>
      <c r="E14" s="10"/>
      <c r="F14" s="11"/>
      <c r="G14" s="7"/>
      <c r="J14" s="24">
        <f>SUM(B5:B7)</f>
        <v>1045</v>
      </c>
    </row>
    <row r="15" spans="1:10">
      <c r="A15" s="7" t="s">
        <v>187</v>
      </c>
      <c r="B15" s="12">
        <v>49.96</v>
      </c>
      <c r="C15" s="1"/>
      <c r="D15" s="1"/>
      <c r="E15" s="10"/>
      <c r="F15" s="11"/>
      <c r="G15" s="7"/>
    </row>
    <row r="16" spans="1:10">
      <c r="A16" s="7" t="s">
        <v>188</v>
      </c>
      <c r="B16" s="12">
        <f>32.16+53.6</f>
        <v>85.759999999999991</v>
      </c>
      <c r="C16" s="1" t="s">
        <v>178</v>
      </c>
      <c r="D16" s="1" t="s">
        <v>178</v>
      </c>
      <c r="E16" s="10"/>
      <c r="F16" s="11"/>
      <c r="G16" s="7"/>
      <c r="J16" s="24">
        <f>SUM(B9:B22,B24:B26,B36:B38)</f>
        <v>1051.9099999999999</v>
      </c>
    </row>
    <row r="17" spans="1:10">
      <c r="A17" s="7" t="s">
        <v>189</v>
      </c>
      <c r="B17" s="12">
        <v>12.95</v>
      </c>
      <c r="C17" s="1" t="s">
        <v>178</v>
      </c>
      <c r="D17" s="1" t="s">
        <v>178</v>
      </c>
      <c r="E17" s="10"/>
      <c r="F17" s="11"/>
      <c r="G17" s="7"/>
      <c r="J17" s="24">
        <f>SUM(B28:B31,B33)</f>
        <v>338.39000000000004</v>
      </c>
    </row>
    <row r="18" spans="1:10">
      <c r="A18" s="7" t="s">
        <v>190</v>
      </c>
      <c r="B18" s="12">
        <v>4.28</v>
      </c>
      <c r="C18" s="1" t="s">
        <v>178</v>
      </c>
      <c r="D18" s="1" t="s">
        <v>178</v>
      </c>
      <c r="E18" s="10"/>
      <c r="F18" s="11"/>
      <c r="G18" s="7"/>
      <c r="J18" s="24">
        <f>B32</f>
        <v>46.08</v>
      </c>
    </row>
    <row r="19" spans="1:10">
      <c r="A19" s="7" t="s">
        <v>191</v>
      </c>
      <c r="B19" s="12">
        <v>75.92</v>
      </c>
      <c r="C19" s="1" t="s">
        <v>178</v>
      </c>
      <c r="D19" s="1" t="s">
        <v>178</v>
      </c>
      <c r="E19" s="10"/>
      <c r="F19" s="11"/>
      <c r="G19" s="7"/>
      <c r="J19" s="24">
        <f>B34</f>
        <v>72.599999999999994</v>
      </c>
    </row>
    <row r="20" spans="1:10">
      <c r="A20" s="15" t="s">
        <v>192</v>
      </c>
      <c r="B20" s="12">
        <f>(27.86+13.17)</f>
        <v>41.03</v>
      </c>
      <c r="C20" s="1" t="s">
        <v>178</v>
      </c>
      <c r="D20" s="1" t="s">
        <v>178</v>
      </c>
      <c r="E20" s="10"/>
      <c r="F20" s="11"/>
      <c r="G20" s="7"/>
    </row>
    <row r="21" spans="1:10">
      <c r="A21" s="7" t="s">
        <v>193</v>
      </c>
      <c r="B21" s="14">
        <f>49.9</f>
        <v>49.9</v>
      </c>
      <c r="C21" s="1" t="s">
        <v>178</v>
      </c>
      <c r="D21" s="1" t="s">
        <v>178</v>
      </c>
      <c r="E21" s="10"/>
      <c r="F21" s="11"/>
      <c r="G21" s="7"/>
    </row>
    <row r="22" spans="1:10">
      <c r="A22" s="7" t="s">
        <v>194</v>
      </c>
      <c r="B22" s="12">
        <v>27.55</v>
      </c>
      <c r="C22" s="1" t="s">
        <v>178</v>
      </c>
      <c r="D22" s="16" t="s">
        <v>178</v>
      </c>
      <c r="E22" s="10">
        <v>16.84</v>
      </c>
      <c r="F22" s="11" t="s">
        <v>178</v>
      </c>
      <c r="G22" s="7"/>
    </row>
    <row r="23" spans="1:10">
      <c r="A23" s="13"/>
      <c r="B23" s="13"/>
      <c r="C23" s="13"/>
      <c r="D23" s="13"/>
      <c r="E23" s="13"/>
      <c r="F23" s="13"/>
      <c r="G23" s="13"/>
    </row>
    <row r="24" spans="1:10">
      <c r="A24" s="7" t="s">
        <v>195</v>
      </c>
      <c r="B24" s="12">
        <v>65.97</v>
      </c>
      <c r="C24" s="1" t="s">
        <v>178</v>
      </c>
      <c r="D24" s="1" t="s">
        <v>178</v>
      </c>
      <c r="E24" s="10"/>
      <c r="F24" s="11"/>
      <c r="G24" s="7"/>
    </row>
    <row r="25" spans="1:10">
      <c r="A25" s="7" t="s">
        <v>196</v>
      </c>
      <c r="B25" s="12">
        <v>39.96</v>
      </c>
      <c r="C25" s="1" t="s">
        <v>178</v>
      </c>
      <c r="D25" s="1" t="s">
        <v>178</v>
      </c>
      <c r="E25" s="10"/>
      <c r="F25" s="11"/>
      <c r="G25" s="7"/>
    </row>
    <row r="26" spans="1:10">
      <c r="A26" s="7" t="s">
        <v>197</v>
      </c>
      <c r="B26" s="12">
        <f>14.28+(12.98+8.26)</f>
        <v>35.520000000000003</v>
      </c>
      <c r="C26" s="1" t="s">
        <v>178</v>
      </c>
      <c r="D26" s="1" t="s">
        <v>178</v>
      </c>
      <c r="E26" s="10"/>
      <c r="F26" s="11"/>
      <c r="G26" s="7"/>
    </row>
    <row r="27" spans="1:10">
      <c r="A27" s="13"/>
      <c r="B27" s="13"/>
      <c r="C27" s="13"/>
      <c r="D27" s="13"/>
      <c r="E27" s="13"/>
      <c r="F27" s="13"/>
      <c r="G27" s="13"/>
    </row>
    <row r="28" spans="1:10">
      <c r="A28" s="7" t="s">
        <v>198</v>
      </c>
      <c r="B28" s="12">
        <v>21.99</v>
      </c>
      <c r="C28" s="1" t="s">
        <v>178</v>
      </c>
      <c r="D28" s="1" t="s">
        <v>178</v>
      </c>
      <c r="E28" s="10"/>
      <c r="F28" s="11"/>
      <c r="G28" s="7"/>
    </row>
    <row r="29" spans="1:10">
      <c r="A29" s="7" t="s">
        <v>199</v>
      </c>
      <c r="B29" s="12">
        <v>202.65</v>
      </c>
      <c r="C29" s="1"/>
      <c r="D29" s="1"/>
      <c r="E29" s="10"/>
      <c r="F29" s="11"/>
      <c r="G29" s="7"/>
    </row>
    <row r="30" spans="1:10">
      <c r="A30" s="7" t="s">
        <v>200</v>
      </c>
      <c r="B30" s="12">
        <v>29.94</v>
      </c>
      <c r="C30" s="1" t="s">
        <v>178</v>
      </c>
      <c r="D30" s="1" t="s">
        <v>178</v>
      </c>
      <c r="E30" s="10"/>
      <c r="F30" s="11"/>
      <c r="G30" s="7"/>
    </row>
    <row r="31" spans="1:10">
      <c r="A31" s="7" t="s">
        <v>201</v>
      </c>
      <c r="B31" s="12">
        <v>17.579999999999998</v>
      </c>
      <c r="C31" s="1" t="s">
        <v>178</v>
      </c>
      <c r="D31" s="1" t="s">
        <v>178</v>
      </c>
      <c r="E31" s="10"/>
      <c r="F31" s="11"/>
      <c r="G31" s="7"/>
    </row>
    <row r="32" spans="1:10">
      <c r="A32" s="7" t="s">
        <v>202</v>
      </c>
      <c r="B32" s="12">
        <v>46.08</v>
      </c>
      <c r="C32" s="1" t="s">
        <v>178</v>
      </c>
      <c r="D32" s="1" t="s">
        <v>178</v>
      </c>
      <c r="E32" s="10"/>
      <c r="F32" s="11"/>
      <c r="G32" s="7"/>
    </row>
    <row r="33" spans="1:7">
      <c r="A33" s="17" t="s">
        <v>203</v>
      </c>
      <c r="B33" s="12">
        <v>66.23</v>
      </c>
      <c r="C33" s="1" t="s">
        <v>178</v>
      </c>
      <c r="D33" s="1" t="s">
        <v>178</v>
      </c>
      <c r="E33" s="10"/>
      <c r="F33" s="11"/>
      <c r="G33" s="7"/>
    </row>
    <row r="34" spans="1:7" ht="19.2" customHeight="1">
      <c r="A34" s="17" t="s">
        <v>204</v>
      </c>
      <c r="B34" s="12">
        <v>72.599999999999994</v>
      </c>
      <c r="C34" s="1" t="s">
        <v>178</v>
      </c>
      <c r="D34" s="1" t="s">
        <v>178</v>
      </c>
      <c r="E34" s="10"/>
      <c r="F34" s="11"/>
      <c r="G34" s="7"/>
    </row>
    <row r="35" spans="1:7">
      <c r="A35" s="18"/>
      <c r="B35" s="18"/>
      <c r="C35" s="18"/>
      <c r="D35" s="18"/>
      <c r="E35" s="18"/>
      <c r="F35" s="18"/>
      <c r="G35" s="18"/>
    </row>
    <row r="36" spans="1:7" ht="73.95" customHeight="1">
      <c r="A36" s="19" t="s">
        <v>205</v>
      </c>
      <c r="B36" s="12">
        <v>48.62</v>
      </c>
      <c r="C36" s="1" t="s">
        <v>178</v>
      </c>
      <c r="D36" s="1" t="s">
        <v>178</v>
      </c>
      <c r="E36" s="10"/>
      <c r="F36" s="11"/>
      <c r="G36" s="7"/>
    </row>
    <row r="37" spans="1:7" ht="72">
      <c r="A37" s="19" t="s">
        <v>205</v>
      </c>
      <c r="B37" s="12">
        <v>44.29</v>
      </c>
      <c r="C37" s="1"/>
      <c r="D37" s="1"/>
      <c r="E37" s="10"/>
      <c r="F37" s="11"/>
      <c r="G37" s="7"/>
    </row>
    <row r="38" spans="1:7" ht="86.4">
      <c r="A38" s="20" t="s">
        <v>206</v>
      </c>
      <c r="B38" s="12">
        <v>65.849999999999994</v>
      </c>
      <c r="C38" s="1" t="s">
        <v>178</v>
      </c>
      <c r="D38" s="1" t="s">
        <v>178</v>
      </c>
      <c r="E38" s="10"/>
      <c r="F38" s="11"/>
      <c r="G38" s="7"/>
    </row>
    <row r="39" spans="1:7">
      <c r="A39" s="7"/>
      <c r="B39" s="12"/>
      <c r="C39" s="1"/>
      <c r="D39" s="1"/>
      <c r="E39" s="10"/>
      <c r="F39" s="11"/>
      <c r="G39" s="7"/>
    </row>
    <row r="40" spans="1:7" ht="23.4">
      <c r="A40" s="21" t="s">
        <v>118</v>
      </c>
      <c r="B40" s="22">
        <f>SUM(B5:B38)</f>
        <v>2553.98</v>
      </c>
      <c r="C40" s="1"/>
      <c r="D40" s="1"/>
      <c r="E40" s="10"/>
      <c r="F40" s="11"/>
      <c r="G40" s="7"/>
    </row>
    <row r="41" spans="1:7">
      <c r="A41" s="7"/>
      <c r="B41" s="12"/>
      <c r="C41" s="1"/>
      <c r="D41" s="1"/>
      <c r="E41" s="10"/>
      <c r="F41" s="11"/>
      <c r="G41" s="7"/>
    </row>
    <row r="42" spans="1:7" ht="23.4">
      <c r="A42" s="23" t="s">
        <v>207</v>
      </c>
      <c r="B42" s="12"/>
      <c r="C42" s="1"/>
      <c r="D42" s="1"/>
      <c r="E42" s="10"/>
      <c r="F42" s="11"/>
      <c r="G42" s="7"/>
    </row>
    <row r="43" spans="1:7">
      <c r="A43" s="7" t="s">
        <v>208</v>
      </c>
      <c r="B43" s="12"/>
      <c r="C43" s="1"/>
      <c r="D43" s="1"/>
      <c r="E43" s="10"/>
      <c r="F43" s="11"/>
      <c r="G43" s="7"/>
    </row>
    <row r="44" spans="1:7">
      <c r="A44" s="7" t="s">
        <v>187</v>
      </c>
      <c r="B44" s="12">
        <v>49.96</v>
      </c>
      <c r="C44" s="1"/>
      <c r="D44" s="1"/>
      <c r="E44" s="10"/>
      <c r="F44" s="11"/>
      <c r="G44" s="7"/>
    </row>
  </sheetData>
  <mergeCells count="2">
    <mergeCell ref="A3:G3"/>
    <mergeCell ref="A1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workbookViewId="0">
      <selection sqref="A1:H24"/>
    </sheetView>
  </sheetViews>
  <sheetFormatPr defaultColWidth="9" defaultRowHeight="14.4"/>
  <cols>
    <col min="1" max="1" width="21.44140625" customWidth="1"/>
    <col min="8" max="8" width="10.88671875" customWidth="1"/>
  </cols>
  <sheetData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07C8-BC6F-4325-A825-D014DB25B3F8}">
  <sheetPr>
    <tabColor rgb="FFFFC000"/>
  </sheetPr>
  <dimension ref="A1:M38"/>
  <sheetViews>
    <sheetView zoomScale="110" zoomScaleNormal="110" workbookViewId="0">
      <pane ySplit="5" topLeftCell="A6" activePane="bottomLeft" state="frozen"/>
      <selection pane="bottomLeft" sqref="A1:XFD1048576"/>
    </sheetView>
  </sheetViews>
  <sheetFormatPr defaultColWidth="9" defaultRowHeight="14.4" outlineLevelCol="1"/>
  <cols>
    <col min="1" max="1" width="18.88671875" style="170" customWidth="1"/>
    <col min="2" max="2" width="21.44140625" customWidth="1"/>
    <col min="3" max="3" width="54" bestFit="1" customWidth="1" outlineLevel="1"/>
    <col min="4" max="4" width="52.88671875" bestFit="1" customWidth="1"/>
    <col min="5" max="5" width="24.5546875" customWidth="1"/>
    <col min="6" max="6" width="14.6640625" customWidth="1"/>
    <col min="7" max="7" width="12.109375" customWidth="1"/>
    <col min="8" max="10" width="17" style="25" customWidth="1"/>
    <col min="11" max="11" width="0.33203125" customWidth="1"/>
    <col min="12" max="13" width="9.109375" hidden="1" customWidth="1"/>
  </cols>
  <sheetData>
    <row r="1" spans="1:13">
      <c r="A1" s="213" t="s">
        <v>445</v>
      </c>
      <c r="B1" s="211"/>
      <c r="C1" s="211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3" ht="4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3">
      <c r="A4" s="167"/>
      <c r="B4" s="26"/>
      <c r="C4" s="26"/>
      <c r="D4" s="26"/>
      <c r="E4" s="26"/>
      <c r="F4" s="26"/>
      <c r="G4" s="26"/>
      <c r="H4" s="26"/>
      <c r="I4" s="26"/>
      <c r="J4" s="26"/>
      <c r="K4" s="38"/>
      <c r="L4" s="38"/>
      <c r="M4" s="38"/>
    </row>
    <row r="5" spans="1:13" ht="52.2">
      <c r="A5" s="168" t="s">
        <v>97</v>
      </c>
      <c r="B5" s="28" t="s">
        <v>98</v>
      </c>
      <c r="C5" s="172" t="s">
        <v>244</v>
      </c>
      <c r="D5" s="28" t="s">
        <v>99</v>
      </c>
      <c r="E5" s="29" t="s">
        <v>100</v>
      </c>
      <c r="F5" s="29" t="s">
        <v>101</v>
      </c>
      <c r="G5" s="29" t="s">
        <v>102</v>
      </c>
      <c r="H5" s="30" t="s">
        <v>103</v>
      </c>
      <c r="I5" s="30" t="s">
        <v>104</v>
      </c>
      <c r="J5" s="30" t="s">
        <v>105</v>
      </c>
    </row>
    <row r="6" spans="1:13" ht="17.399999999999999">
      <c r="A6" s="168"/>
      <c r="B6" s="28"/>
      <c r="C6" s="172"/>
      <c r="D6" s="28"/>
      <c r="E6" s="29"/>
      <c r="F6" s="29"/>
      <c r="G6" s="29"/>
      <c r="H6" s="179"/>
      <c r="I6" s="179"/>
      <c r="J6" s="189">
        <v>799.87</v>
      </c>
    </row>
    <row r="7" spans="1:13" ht="17.399999999999999">
      <c r="A7" s="178">
        <v>45670</v>
      </c>
      <c r="B7" s="136"/>
      <c r="C7" t="s">
        <v>238</v>
      </c>
      <c r="D7" s="192" t="s">
        <v>497</v>
      </c>
      <c r="E7" t="s">
        <v>84</v>
      </c>
      <c r="H7" s="137">
        <v>489.84</v>
      </c>
      <c r="I7" s="179"/>
      <c r="J7" s="190">
        <f>+J6+I7-H7</f>
        <v>310.03000000000003</v>
      </c>
    </row>
    <row r="8" spans="1:13">
      <c r="A8" s="188">
        <v>45678</v>
      </c>
      <c r="B8" s="136"/>
      <c r="C8" t="s">
        <v>410</v>
      </c>
      <c r="D8" s="192" t="s">
        <v>489</v>
      </c>
      <c r="E8" t="s">
        <v>73</v>
      </c>
      <c r="H8" s="137">
        <v>3.62</v>
      </c>
      <c r="I8" s="137">
        <v>0</v>
      </c>
      <c r="J8" s="173">
        <f>+J7-H8+I8</f>
        <v>306.41000000000003</v>
      </c>
    </row>
    <row r="9" spans="1:13">
      <c r="A9" s="188">
        <v>45681</v>
      </c>
      <c r="B9" s="136"/>
      <c r="C9" t="s">
        <v>238</v>
      </c>
      <c r="E9" t="s">
        <v>84</v>
      </c>
      <c r="H9" s="137">
        <v>72</v>
      </c>
      <c r="I9" s="137">
        <v>0</v>
      </c>
      <c r="J9" s="173">
        <f t="shared" ref="J9:J36" si="0">+J8-H9+I9</f>
        <v>234.41000000000003</v>
      </c>
    </row>
    <row r="10" spans="1:13">
      <c r="A10" s="188">
        <v>45681</v>
      </c>
      <c r="B10" s="136"/>
      <c r="C10" t="s">
        <v>453</v>
      </c>
      <c r="E10" t="s">
        <v>84</v>
      </c>
      <c r="H10" s="137">
        <v>47.7</v>
      </c>
      <c r="I10" s="137">
        <v>0</v>
      </c>
      <c r="J10" s="173">
        <f t="shared" si="0"/>
        <v>186.71000000000004</v>
      </c>
    </row>
    <row r="11" spans="1:13">
      <c r="A11" s="188">
        <v>45691</v>
      </c>
      <c r="B11" s="136"/>
      <c r="C11" s="38" t="s">
        <v>231</v>
      </c>
      <c r="D11" s="135" t="s">
        <v>220</v>
      </c>
      <c r="H11" s="137"/>
      <c r="I11" s="137">
        <v>80</v>
      </c>
      <c r="J11" s="173">
        <f t="shared" si="0"/>
        <v>266.71000000000004</v>
      </c>
    </row>
    <row r="12" spans="1:13">
      <c r="A12" s="188">
        <v>45691</v>
      </c>
      <c r="B12" s="136"/>
      <c r="C12" t="s">
        <v>454</v>
      </c>
      <c r="H12" s="137"/>
      <c r="I12" s="137">
        <v>5</v>
      </c>
      <c r="J12" s="173">
        <f t="shared" si="0"/>
        <v>271.71000000000004</v>
      </c>
    </row>
    <row r="13" spans="1:13">
      <c r="A13" s="188">
        <v>45692</v>
      </c>
      <c r="B13" s="136"/>
      <c r="C13" s="38" t="s">
        <v>269</v>
      </c>
      <c r="D13" s="135" t="s">
        <v>220</v>
      </c>
      <c r="H13" s="137"/>
      <c r="I13" s="137">
        <v>80</v>
      </c>
      <c r="J13" s="173">
        <f t="shared" si="0"/>
        <v>351.71000000000004</v>
      </c>
    </row>
    <row r="14" spans="1:13">
      <c r="A14" s="188">
        <v>45693</v>
      </c>
      <c r="B14" s="136"/>
      <c r="C14" s="38" t="s">
        <v>293</v>
      </c>
      <c r="D14" s="135" t="s">
        <v>220</v>
      </c>
      <c r="H14" s="137"/>
      <c r="I14" s="137">
        <v>40</v>
      </c>
      <c r="J14" s="173">
        <f t="shared" si="0"/>
        <v>391.71000000000004</v>
      </c>
    </row>
    <row r="15" spans="1:13">
      <c r="A15" s="188">
        <v>45698</v>
      </c>
      <c r="B15" s="136"/>
      <c r="C15" s="38" t="s">
        <v>455</v>
      </c>
      <c r="D15" s="195" t="s">
        <v>496</v>
      </c>
      <c r="E15" t="s">
        <v>79</v>
      </c>
      <c r="H15" s="137">
        <v>285.47000000000003</v>
      </c>
      <c r="I15" s="137">
        <v>0</v>
      </c>
      <c r="J15" s="173">
        <f t="shared" si="0"/>
        <v>106.24000000000001</v>
      </c>
    </row>
    <row r="16" spans="1:13">
      <c r="A16" s="188">
        <v>45698</v>
      </c>
      <c r="B16" s="136"/>
      <c r="C16" s="38" t="s">
        <v>231</v>
      </c>
      <c r="D16" s="135" t="s">
        <v>220</v>
      </c>
      <c r="H16" s="137"/>
      <c r="I16" s="137">
        <v>80</v>
      </c>
      <c r="J16" s="173">
        <f t="shared" si="0"/>
        <v>186.24</v>
      </c>
    </row>
    <row r="17" spans="1:10">
      <c r="A17" s="188">
        <v>45700</v>
      </c>
      <c r="B17" s="136"/>
      <c r="C17" s="38" t="s">
        <v>271</v>
      </c>
      <c r="D17" s="135" t="s">
        <v>220</v>
      </c>
      <c r="H17" s="137"/>
      <c r="I17" s="137">
        <v>80</v>
      </c>
      <c r="J17" s="173">
        <f t="shared" si="0"/>
        <v>266.24</v>
      </c>
    </row>
    <row r="18" spans="1:10">
      <c r="A18" s="188">
        <v>45701</v>
      </c>
      <c r="B18" s="136"/>
      <c r="C18" s="38" t="s">
        <v>232</v>
      </c>
      <c r="D18" s="38" t="s">
        <v>495</v>
      </c>
      <c r="E18" t="s">
        <v>68</v>
      </c>
      <c r="H18" s="137">
        <v>14</v>
      </c>
      <c r="I18" s="137">
        <v>0</v>
      </c>
      <c r="J18" s="173">
        <f t="shared" si="0"/>
        <v>252.24</v>
      </c>
    </row>
    <row r="19" spans="1:10">
      <c r="A19" s="188">
        <v>45706</v>
      </c>
      <c r="B19" s="136"/>
      <c r="C19" s="38" t="s">
        <v>456</v>
      </c>
      <c r="D19" s="192" t="s">
        <v>478</v>
      </c>
      <c r="E19" t="s">
        <v>70</v>
      </c>
      <c r="H19" s="137">
        <v>51.7</v>
      </c>
      <c r="I19" s="137">
        <v>0</v>
      </c>
      <c r="J19" s="173">
        <f t="shared" si="0"/>
        <v>200.54000000000002</v>
      </c>
    </row>
    <row r="20" spans="1:10">
      <c r="A20" s="188">
        <v>45706</v>
      </c>
      <c r="B20" s="136"/>
      <c r="C20" s="38" t="s">
        <v>457</v>
      </c>
      <c r="H20" s="137"/>
      <c r="I20" s="137">
        <v>80</v>
      </c>
      <c r="J20" s="173">
        <f t="shared" si="0"/>
        <v>280.54000000000002</v>
      </c>
    </row>
    <row r="21" spans="1:10">
      <c r="A21" s="188">
        <v>45706</v>
      </c>
      <c r="B21" s="136"/>
      <c r="C21" s="38" t="s">
        <v>290</v>
      </c>
      <c r="D21" s="135" t="s">
        <v>220</v>
      </c>
      <c r="H21" s="137"/>
      <c r="I21" s="137">
        <v>40</v>
      </c>
      <c r="J21" s="173">
        <f t="shared" si="0"/>
        <v>320.54000000000002</v>
      </c>
    </row>
    <row r="22" spans="1:10">
      <c r="A22" s="188">
        <v>45712</v>
      </c>
      <c r="B22" s="136"/>
      <c r="C22" s="38" t="s">
        <v>231</v>
      </c>
      <c r="D22" s="192" t="s">
        <v>488</v>
      </c>
      <c r="E22" t="s">
        <v>79</v>
      </c>
      <c r="H22" s="137"/>
      <c r="I22" s="137">
        <v>120</v>
      </c>
      <c r="J22" s="173">
        <f t="shared" si="0"/>
        <v>440.54</v>
      </c>
    </row>
    <row r="23" spans="1:10">
      <c r="A23" s="188">
        <v>45712</v>
      </c>
      <c r="B23" s="136"/>
      <c r="C23" s="38" t="s">
        <v>233</v>
      </c>
      <c r="D23" s="135" t="s">
        <v>220</v>
      </c>
      <c r="H23" s="137"/>
      <c r="I23" s="137">
        <v>80</v>
      </c>
      <c r="J23" s="173">
        <f t="shared" si="0"/>
        <v>520.54</v>
      </c>
    </row>
    <row r="24" spans="1:10">
      <c r="A24" s="188">
        <v>45714</v>
      </c>
      <c r="B24" s="136"/>
      <c r="C24" t="s">
        <v>231</v>
      </c>
      <c r="D24" s="192" t="s">
        <v>488</v>
      </c>
      <c r="E24" t="s">
        <v>79</v>
      </c>
      <c r="H24" s="137"/>
      <c r="I24" s="137">
        <v>120</v>
      </c>
      <c r="J24" s="173">
        <f t="shared" si="0"/>
        <v>640.54</v>
      </c>
    </row>
    <row r="25" spans="1:10">
      <c r="A25" s="188">
        <v>45719</v>
      </c>
      <c r="B25" s="136"/>
      <c r="C25" t="s">
        <v>411</v>
      </c>
      <c r="D25" s="192" t="s">
        <v>489</v>
      </c>
      <c r="E25" t="s">
        <v>73</v>
      </c>
      <c r="H25" s="137">
        <v>1.1000000000000001</v>
      </c>
      <c r="I25" s="137">
        <v>0</v>
      </c>
      <c r="J25" s="173">
        <f t="shared" si="0"/>
        <v>639.43999999999994</v>
      </c>
    </row>
    <row r="26" spans="1:10">
      <c r="A26" s="188">
        <v>45719</v>
      </c>
      <c r="B26" s="136"/>
      <c r="C26" s="192" t="s">
        <v>491</v>
      </c>
      <c r="D26" s="192" t="s">
        <v>485</v>
      </c>
      <c r="E26" t="s">
        <v>79</v>
      </c>
      <c r="H26" s="137"/>
      <c r="I26" s="137">
        <v>105</v>
      </c>
      <c r="J26" s="173">
        <f t="shared" si="0"/>
        <v>744.43999999999994</v>
      </c>
    </row>
    <row r="27" spans="1:10">
      <c r="A27" s="188">
        <v>45719</v>
      </c>
      <c r="B27" s="136"/>
      <c r="C27" t="s">
        <v>239</v>
      </c>
      <c r="D27" s="192" t="s">
        <v>488</v>
      </c>
      <c r="E27" t="s">
        <v>79</v>
      </c>
      <c r="H27" s="137"/>
      <c r="I27" s="137">
        <v>87</v>
      </c>
      <c r="J27" s="173">
        <f t="shared" si="0"/>
        <v>831.43999999999994</v>
      </c>
    </row>
    <row r="28" spans="1:10">
      <c r="A28" s="188">
        <v>45728</v>
      </c>
      <c r="B28" s="136"/>
      <c r="C28" t="s">
        <v>458</v>
      </c>
      <c r="D28" s="192" t="s">
        <v>479</v>
      </c>
      <c r="E28" t="s">
        <v>70</v>
      </c>
      <c r="H28" s="137">
        <v>61.63</v>
      </c>
      <c r="I28" s="137">
        <v>0</v>
      </c>
      <c r="J28" s="173">
        <f t="shared" si="0"/>
        <v>769.81</v>
      </c>
    </row>
    <row r="29" spans="1:10">
      <c r="A29" s="188">
        <v>45737</v>
      </c>
      <c r="B29" s="136"/>
      <c r="C29" t="s">
        <v>410</v>
      </c>
      <c r="D29" s="192" t="s">
        <v>489</v>
      </c>
      <c r="E29" t="s">
        <v>73</v>
      </c>
      <c r="H29" s="137">
        <v>5.62</v>
      </c>
      <c r="I29" s="137">
        <v>0</v>
      </c>
      <c r="J29" s="173">
        <f t="shared" si="0"/>
        <v>764.18999999999994</v>
      </c>
    </row>
    <row r="30" spans="1:10">
      <c r="A30" s="188">
        <v>45737</v>
      </c>
      <c r="B30" s="136"/>
      <c r="C30" t="s">
        <v>459</v>
      </c>
      <c r="D30" s="192" t="s">
        <v>489</v>
      </c>
      <c r="E30" t="s">
        <v>73</v>
      </c>
      <c r="H30" s="137">
        <v>1.95</v>
      </c>
      <c r="I30" s="137">
        <v>0</v>
      </c>
      <c r="J30" s="173">
        <f t="shared" si="0"/>
        <v>762.2399999999999</v>
      </c>
    </row>
    <row r="31" spans="1:10">
      <c r="A31" s="188">
        <v>45740</v>
      </c>
      <c r="B31" s="136"/>
      <c r="C31" t="s">
        <v>231</v>
      </c>
      <c r="H31" s="137"/>
      <c r="I31" s="137">
        <v>10</v>
      </c>
      <c r="J31" s="173">
        <f t="shared" si="0"/>
        <v>772.2399999999999</v>
      </c>
    </row>
    <row r="32" spans="1:10">
      <c r="A32" s="188">
        <v>45744</v>
      </c>
      <c r="B32" s="136"/>
      <c r="C32" t="s">
        <v>239</v>
      </c>
      <c r="D32" s="192" t="s">
        <v>483</v>
      </c>
      <c r="E32" t="s">
        <v>79</v>
      </c>
      <c r="H32" s="137">
        <v>160</v>
      </c>
      <c r="I32" s="137">
        <v>0</v>
      </c>
      <c r="J32" s="173">
        <f t="shared" si="0"/>
        <v>612.2399999999999</v>
      </c>
    </row>
    <row r="33" spans="1:10">
      <c r="A33" s="188">
        <v>45747</v>
      </c>
      <c r="B33" s="136"/>
      <c r="C33" t="s">
        <v>290</v>
      </c>
      <c r="D33" s="192" t="s">
        <v>488</v>
      </c>
      <c r="E33" t="s">
        <v>79</v>
      </c>
      <c r="H33" s="137"/>
      <c r="I33" s="137">
        <v>120</v>
      </c>
      <c r="J33" s="173">
        <f t="shared" si="0"/>
        <v>732.2399999999999</v>
      </c>
    </row>
    <row r="34" spans="1:10">
      <c r="A34" s="136"/>
      <c r="B34" s="136"/>
      <c r="H34" s="137"/>
      <c r="I34" s="137"/>
      <c r="J34" s="173">
        <f t="shared" si="0"/>
        <v>732.2399999999999</v>
      </c>
    </row>
    <row r="35" spans="1:10">
      <c r="A35" s="136"/>
      <c r="B35" s="136"/>
      <c r="H35" s="137"/>
      <c r="I35" s="137"/>
      <c r="J35" s="173">
        <f t="shared" si="0"/>
        <v>732.2399999999999</v>
      </c>
    </row>
    <row r="36" spans="1:10">
      <c r="H36" s="137"/>
      <c r="I36" s="176"/>
      <c r="J36" s="173">
        <f t="shared" si="0"/>
        <v>732.2399999999999</v>
      </c>
    </row>
    <row r="37" spans="1:10">
      <c r="H37" s="175">
        <f>SUM(H7:H36)</f>
        <v>1194.6300000000001</v>
      </c>
      <c r="I37" s="175">
        <f>SUM(I7:I36)</f>
        <v>1127</v>
      </c>
      <c r="J37" s="173"/>
    </row>
    <row r="38" spans="1:10">
      <c r="A38" s="171" t="s">
        <v>460</v>
      </c>
      <c r="B38" s="132"/>
      <c r="C38" s="132"/>
      <c r="D38" s="132"/>
      <c r="E38" s="132"/>
      <c r="F38" s="132"/>
      <c r="G38" s="132"/>
      <c r="H38" s="177" t="s">
        <v>284</v>
      </c>
      <c r="I38" s="177">
        <v>732.24</v>
      </c>
    </row>
  </sheetData>
  <autoFilter ref="A4:J33" xr:uid="{00000000-0001-0000-0800-000000000000}"/>
  <mergeCells count="1">
    <mergeCell ref="A1:M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8A9C7D-73AB-4A0B-B34F-806063F29E43}">
          <x14:formula1>
            <xm:f>'Block Club Budget'!$A$9:$A$18</xm:f>
          </x14:formula1>
          <xm:sqref>E7:E37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FB0D-A23F-46DC-8631-8B8F16D961D2}">
  <sheetPr>
    <tabColor rgb="FFFFC000"/>
    <pageSetUpPr fitToPage="1"/>
  </sheetPr>
  <dimension ref="A1:M35"/>
  <sheetViews>
    <sheetView zoomScale="110" zoomScaleNormal="110" workbookViewId="0">
      <pane ySplit="5" topLeftCell="A6" activePane="bottomLeft" state="frozen"/>
      <selection pane="bottomLeft" activeCell="C39" sqref="C39"/>
    </sheetView>
  </sheetViews>
  <sheetFormatPr defaultColWidth="9" defaultRowHeight="14.4" outlineLevelCol="1"/>
  <cols>
    <col min="1" max="1" width="18.88671875" style="170" customWidth="1"/>
    <col min="2" max="2" width="21.44140625" customWidth="1"/>
    <col min="3" max="3" width="54" bestFit="1" customWidth="1" outlineLevel="1"/>
    <col min="4" max="4" width="48.33203125" bestFit="1" customWidth="1"/>
    <col min="5" max="5" width="24.5546875" customWidth="1"/>
    <col min="6" max="6" width="14.6640625" customWidth="1"/>
    <col min="7" max="7" width="12.109375" customWidth="1"/>
    <col min="8" max="10" width="17" style="25" customWidth="1"/>
    <col min="11" max="11" width="0.33203125" customWidth="1"/>
    <col min="12" max="13" width="9.109375" hidden="1" customWidth="1"/>
  </cols>
  <sheetData>
    <row r="1" spans="1:13">
      <c r="A1" s="213" t="s">
        <v>452</v>
      </c>
      <c r="B1" s="211"/>
      <c r="C1" s="211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3" ht="4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3">
      <c r="A4" s="167"/>
      <c r="B4" s="26"/>
      <c r="C4" s="26"/>
      <c r="D4" s="26"/>
      <c r="E4" s="26"/>
      <c r="F4" s="26"/>
      <c r="G4" s="26"/>
      <c r="H4" s="26"/>
      <c r="I4" s="26"/>
      <c r="J4" s="26"/>
      <c r="K4" s="38"/>
      <c r="L4" s="38"/>
      <c r="M4" s="38"/>
    </row>
    <row r="5" spans="1:13" ht="52.2">
      <c r="A5" s="168" t="s">
        <v>97</v>
      </c>
      <c r="B5" s="28" t="s">
        <v>98</v>
      </c>
      <c r="C5" s="172" t="s">
        <v>244</v>
      </c>
      <c r="D5" s="28" t="s">
        <v>99</v>
      </c>
      <c r="E5" s="29" t="s">
        <v>100</v>
      </c>
      <c r="F5" s="29" t="s">
        <v>101</v>
      </c>
      <c r="G5" s="29" t="s">
        <v>102</v>
      </c>
      <c r="H5" s="30" t="s">
        <v>103</v>
      </c>
      <c r="I5" s="30" t="s">
        <v>104</v>
      </c>
      <c r="J5" s="30" t="s">
        <v>105</v>
      </c>
    </row>
    <row r="6" spans="1:13" ht="17.399999999999999">
      <c r="A6" s="168"/>
      <c r="B6" s="28"/>
      <c r="C6" s="172"/>
      <c r="D6" s="28"/>
      <c r="E6" s="29"/>
      <c r="F6" s="29"/>
      <c r="G6" s="29"/>
      <c r="H6" s="179"/>
      <c r="I6" s="179"/>
      <c r="J6" s="191">
        <v>732.24</v>
      </c>
    </row>
    <row r="7" spans="1:13">
      <c r="A7" s="136">
        <v>45754</v>
      </c>
      <c r="B7" s="136"/>
      <c r="C7" t="s">
        <v>472</v>
      </c>
      <c r="D7" s="192" t="s">
        <v>481</v>
      </c>
      <c r="E7" t="s">
        <v>79</v>
      </c>
      <c r="H7" s="137">
        <v>26.39</v>
      </c>
      <c r="I7" s="137">
        <v>0</v>
      </c>
      <c r="J7" s="173">
        <f>+J6+I7-H7</f>
        <v>705.85</v>
      </c>
    </row>
    <row r="8" spans="1:13">
      <c r="A8" s="136">
        <v>45754</v>
      </c>
      <c r="B8" s="136"/>
      <c r="C8" t="s">
        <v>473</v>
      </c>
      <c r="D8" s="192" t="s">
        <v>480</v>
      </c>
      <c r="E8" t="s">
        <v>70</v>
      </c>
      <c r="H8" s="137">
        <v>51.7</v>
      </c>
      <c r="I8" s="137">
        <v>0</v>
      </c>
      <c r="J8" s="173">
        <f t="shared" ref="J8:J31" si="0">+J7-H8+I8</f>
        <v>654.15</v>
      </c>
    </row>
    <row r="9" spans="1:13">
      <c r="A9" s="136">
        <v>45754</v>
      </c>
      <c r="B9" s="136"/>
      <c r="C9" t="s">
        <v>271</v>
      </c>
      <c r="D9" s="192" t="s">
        <v>488</v>
      </c>
      <c r="E9" t="s">
        <v>79</v>
      </c>
      <c r="I9" s="137">
        <v>120</v>
      </c>
      <c r="J9" s="173">
        <f t="shared" si="0"/>
        <v>774.15</v>
      </c>
    </row>
    <row r="10" spans="1:13">
      <c r="A10" s="136">
        <v>45754</v>
      </c>
      <c r="B10" s="136"/>
      <c r="C10" t="s">
        <v>240</v>
      </c>
      <c r="D10" s="192" t="s">
        <v>488</v>
      </c>
      <c r="E10" t="s">
        <v>79</v>
      </c>
      <c r="I10" s="137">
        <v>120</v>
      </c>
      <c r="J10" s="173">
        <f t="shared" si="0"/>
        <v>894.15</v>
      </c>
    </row>
    <row r="11" spans="1:13">
      <c r="A11" s="136">
        <v>45757</v>
      </c>
      <c r="B11" s="136"/>
      <c r="C11" t="s">
        <v>471</v>
      </c>
      <c r="D11" s="192" t="s">
        <v>482</v>
      </c>
      <c r="E11" t="s">
        <v>79</v>
      </c>
      <c r="H11" s="137">
        <v>37.380000000000003</v>
      </c>
      <c r="I11" s="137">
        <v>0</v>
      </c>
      <c r="J11" s="173">
        <f t="shared" si="0"/>
        <v>856.77</v>
      </c>
    </row>
    <row r="12" spans="1:13">
      <c r="A12" s="136">
        <v>45758</v>
      </c>
      <c r="B12" s="136"/>
      <c r="C12" t="s">
        <v>470</v>
      </c>
      <c r="D12" s="192" t="s">
        <v>489</v>
      </c>
      <c r="E12" t="s">
        <v>73</v>
      </c>
      <c r="H12" s="137">
        <v>2</v>
      </c>
      <c r="I12" s="137">
        <v>0</v>
      </c>
      <c r="J12" s="173">
        <f t="shared" si="0"/>
        <v>854.77</v>
      </c>
    </row>
    <row r="13" spans="1:13">
      <c r="A13" s="136">
        <v>45765</v>
      </c>
      <c r="B13" s="136"/>
      <c r="C13" t="s">
        <v>235</v>
      </c>
      <c r="D13" s="195" t="s">
        <v>220</v>
      </c>
      <c r="I13" s="137">
        <v>80</v>
      </c>
      <c r="J13" s="173">
        <f t="shared" si="0"/>
        <v>934.77</v>
      </c>
    </row>
    <row r="14" spans="1:13">
      <c r="A14" s="136">
        <v>45765</v>
      </c>
      <c r="B14" s="136"/>
      <c r="C14" t="s">
        <v>294</v>
      </c>
      <c r="D14" s="195" t="s">
        <v>220</v>
      </c>
      <c r="I14" s="137">
        <v>80</v>
      </c>
      <c r="J14" s="173">
        <f t="shared" si="0"/>
        <v>1014.77</v>
      </c>
    </row>
    <row r="15" spans="1:13">
      <c r="A15" s="136">
        <v>45768</v>
      </c>
      <c r="B15" s="136"/>
      <c r="C15" t="s">
        <v>410</v>
      </c>
      <c r="D15" s="192" t="s">
        <v>489</v>
      </c>
      <c r="E15" t="s">
        <v>73</v>
      </c>
      <c r="H15" s="137">
        <v>4.6100000000000003</v>
      </c>
      <c r="I15" s="137">
        <v>0</v>
      </c>
      <c r="J15" s="173">
        <f t="shared" si="0"/>
        <v>1010.16</v>
      </c>
    </row>
    <row r="16" spans="1:13">
      <c r="A16" s="136">
        <v>45768</v>
      </c>
      <c r="B16" s="136"/>
      <c r="C16" t="s">
        <v>459</v>
      </c>
      <c r="D16" s="192" t="s">
        <v>489</v>
      </c>
      <c r="E16" t="s">
        <v>73</v>
      </c>
      <c r="H16" s="137">
        <v>1.95</v>
      </c>
      <c r="I16" s="137">
        <v>0</v>
      </c>
      <c r="J16" s="173">
        <f t="shared" si="0"/>
        <v>1008.2099999999999</v>
      </c>
    </row>
    <row r="17" spans="1:10">
      <c r="A17" s="136">
        <v>45769</v>
      </c>
      <c r="B17" s="136"/>
      <c r="C17" s="192" t="s">
        <v>486</v>
      </c>
      <c r="D17" s="192" t="s">
        <v>220</v>
      </c>
      <c r="I17" s="137">
        <v>80</v>
      </c>
      <c r="J17" s="173">
        <f t="shared" si="0"/>
        <v>1088.21</v>
      </c>
    </row>
    <row r="18" spans="1:10">
      <c r="A18" s="136">
        <v>45772</v>
      </c>
      <c r="B18" s="136"/>
      <c r="C18" t="s">
        <v>243</v>
      </c>
      <c r="D18" s="192" t="s">
        <v>484</v>
      </c>
      <c r="E18" t="s">
        <v>79</v>
      </c>
      <c r="H18" s="137">
        <v>23.25</v>
      </c>
      <c r="I18" s="137">
        <v>0</v>
      </c>
      <c r="J18" s="173">
        <f t="shared" si="0"/>
        <v>1064.96</v>
      </c>
    </row>
    <row r="19" spans="1:10">
      <c r="A19" s="136">
        <v>45777</v>
      </c>
      <c r="B19" s="136"/>
      <c r="C19" s="38" t="s">
        <v>469</v>
      </c>
      <c r="H19" s="137">
        <v>20</v>
      </c>
      <c r="I19" s="137">
        <v>0</v>
      </c>
      <c r="J19" s="173">
        <f t="shared" si="0"/>
        <v>1044.96</v>
      </c>
    </row>
    <row r="20" spans="1:10">
      <c r="A20" s="136">
        <v>45778</v>
      </c>
      <c r="B20" s="136"/>
      <c r="C20" t="s">
        <v>231</v>
      </c>
      <c r="D20" s="192" t="s">
        <v>487</v>
      </c>
      <c r="E20" t="s">
        <v>79</v>
      </c>
      <c r="I20" s="137">
        <v>500</v>
      </c>
      <c r="J20" s="173">
        <f t="shared" si="0"/>
        <v>1544.96</v>
      </c>
    </row>
    <row r="21" spans="1:10">
      <c r="A21" s="136">
        <v>45786</v>
      </c>
      <c r="B21" s="136"/>
      <c r="C21" s="38" t="s">
        <v>467</v>
      </c>
      <c r="H21" s="137">
        <v>44</v>
      </c>
      <c r="I21" s="137">
        <v>0</v>
      </c>
      <c r="J21" s="173">
        <f t="shared" si="0"/>
        <v>1500.96</v>
      </c>
    </row>
    <row r="22" spans="1:10">
      <c r="A22" s="136">
        <v>45786</v>
      </c>
      <c r="B22" s="136"/>
      <c r="C22" t="s">
        <v>468</v>
      </c>
      <c r="D22" s="192" t="s">
        <v>490</v>
      </c>
      <c r="E22" t="s">
        <v>79</v>
      </c>
      <c r="I22" s="137">
        <v>0.01</v>
      </c>
      <c r="J22" s="173">
        <f t="shared" si="0"/>
        <v>1500.97</v>
      </c>
    </row>
    <row r="23" spans="1:10">
      <c r="A23" s="136">
        <v>45791</v>
      </c>
      <c r="B23" s="136"/>
      <c r="C23" t="s">
        <v>466</v>
      </c>
      <c r="D23" s="192" t="s">
        <v>490</v>
      </c>
      <c r="E23" t="s">
        <v>79</v>
      </c>
      <c r="I23" s="137">
        <v>0.01</v>
      </c>
      <c r="J23" s="173">
        <f t="shared" si="0"/>
        <v>1500.98</v>
      </c>
    </row>
    <row r="24" spans="1:10">
      <c r="A24" s="136">
        <v>45804</v>
      </c>
      <c r="B24" s="136"/>
      <c r="C24" t="s">
        <v>462</v>
      </c>
      <c r="D24" s="192" t="s">
        <v>477</v>
      </c>
      <c r="E24" t="s">
        <v>79</v>
      </c>
      <c r="H24" s="137">
        <v>18.23</v>
      </c>
      <c r="I24" s="137">
        <v>0</v>
      </c>
      <c r="J24" s="173">
        <f t="shared" si="0"/>
        <v>1482.75</v>
      </c>
    </row>
    <row r="25" spans="1:10">
      <c r="A25" s="136">
        <v>45804</v>
      </c>
      <c r="B25" s="136"/>
      <c r="C25" t="s">
        <v>463</v>
      </c>
      <c r="D25" s="192" t="s">
        <v>492</v>
      </c>
      <c r="E25" t="s">
        <v>79</v>
      </c>
      <c r="H25" s="137">
        <v>20.22</v>
      </c>
      <c r="I25" s="137">
        <v>0</v>
      </c>
      <c r="J25" s="173">
        <f t="shared" si="0"/>
        <v>1462.53</v>
      </c>
    </row>
    <row r="26" spans="1:10">
      <c r="A26" s="136">
        <v>45804</v>
      </c>
      <c r="B26" s="136"/>
      <c r="C26" t="s">
        <v>464</v>
      </c>
      <c r="D26" s="192" t="s">
        <v>476</v>
      </c>
      <c r="E26" t="s">
        <v>79</v>
      </c>
      <c r="H26" s="137">
        <v>28.68</v>
      </c>
      <c r="I26" s="137">
        <v>0</v>
      </c>
      <c r="J26" s="173">
        <f t="shared" si="0"/>
        <v>1433.85</v>
      </c>
    </row>
    <row r="27" spans="1:10">
      <c r="A27" s="136">
        <v>45804</v>
      </c>
      <c r="B27" s="136"/>
      <c r="C27" t="s">
        <v>465</v>
      </c>
      <c r="D27" s="192" t="s">
        <v>493</v>
      </c>
      <c r="H27" s="137">
        <v>75.739999999999995</v>
      </c>
      <c r="I27" s="137">
        <v>0</v>
      </c>
      <c r="J27" s="173">
        <f t="shared" si="0"/>
        <v>1358.11</v>
      </c>
    </row>
    <row r="28" spans="1:10">
      <c r="A28" s="136">
        <v>45805</v>
      </c>
      <c r="B28" s="136"/>
      <c r="C28" t="s">
        <v>264</v>
      </c>
      <c r="D28" s="192" t="s">
        <v>475</v>
      </c>
      <c r="E28" t="s">
        <v>76</v>
      </c>
      <c r="G28">
        <v>119</v>
      </c>
      <c r="H28" s="137">
        <v>380</v>
      </c>
      <c r="I28" s="137">
        <v>0</v>
      </c>
      <c r="J28" s="173">
        <f t="shared" si="0"/>
        <v>978.1099999999999</v>
      </c>
    </row>
    <row r="29" spans="1:10">
      <c r="A29" s="136">
        <v>45805</v>
      </c>
      <c r="B29" s="136"/>
      <c r="C29" t="s">
        <v>267</v>
      </c>
      <c r="D29" s="192" t="s">
        <v>490</v>
      </c>
      <c r="E29" t="s">
        <v>79</v>
      </c>
      <c r="I29" s="137">
        <v>628.5</v>
      </c>
      <c r="J29" s="173">
        <f t="shared" si="0"/>
        <v>1606.61</v>
      </c>
    </row>
    <row r="30" spans="1:10">
      <c r="A30" s="136">
        <v>45810</v>
      </c>
      <c r="B30" s="136"/>
      <c r="C30" s="38" t="s">
        <v>461</v>
      </c>
      <c r="H30" s="137">
        <v>12.99</v>
      </c>
      <c r="I30" s="137">
        <v>0</v>
      </c>
      <c r="J30" s="173">
        <f t="shared" si="0"/>
        <v>1593.62</v>
      </c>
    </row>
    <row r="31" spans="1:10">
      <c r="A31" s="136">
        <v>45821</v>
      </c>
      <c r="B31" s="136"/>
      <c r="C31" t="s">
        <v>494</v>
      </c>
      <c r="D31" s="192" t="s">
        <v>220</v>
      </c>
      <c r="I31" s="137">
        <v>40</v>
      </c>
      <c r="J31" s="173">
        <f t="shared" si="0"/>
        <v>1633.62</v>
      </c>
    </row>
    <row r="32" spans="1:10">
      <c r="A32" s="136"/>
      <c r="B32" s="136"/>
      <c r="H32" s="137"/>
      <c r="I32" s="137"/>
      <c r="J32" s="173"/>
    </row>
    <row r="33" spans="1:10">
      <c r="H33" s="137"/>
      <c r="I33" s="176"/>
    </row>
    <row r="34" spans="1:10">
      <c r="H34" s="175">
        <f>SUM(H7:H33)</f>
        <v>747.14</v>
      </c>
      <c r="I34" s="175">
        <f>SUM(I7:I33)</f>
        <v>1648.52</v>
      </c>
      <c r="J34" s="175"/>
    </row>
    <row r="35" spans="1:10">
      <c r="A35" s="171" t="s">
        <v>505</v>
      </c>
      <c r="B35" s="132"/>
      <c r="C35" s="132"/>
      <c r="D35" s="132"/>
      <c r="E35" s="132"/>
      <c r="F35" s="132"/>
      <c r="G35" s="132"/>
      <c r="H35" s="177" t="s">
        <v>284</v>
      </c>
      <c r="I35" s="177">
        <v>1633.62</v>
      </c>
    </row>
  </sheetData>
  <autoFilter ref="A4:J31" xr:uid="{00000000-0001-0000-0800-000000000000}"/>
  <mergeCells count="1">
    <mergeCell ref="A1:M3"/>
  </mergeCells>
  <pageMargins left="0.7" right="0.7" top="0.75" bottom="0.75" header="0.3" footer="0.3"/>
  <pageSetup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82748B-73CB-4723-B605-32E825FD5E99}">
          <x14:formula1>
            <xm:f>'Block Club Budget'!$A$9:$A$18</xm:f>
          </x14:formula1>
          <xm:sqref>E7:E34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5D5C-7453-45A4-8452-7ECFB35F6C6E}">
  <dimension ref="A1:M73"/>
  <sheetViews>
    <sheetView workbookViewId="0">
      <selection activeCell="J6" sqref="J6"/>
    </sheetView>
  </sheetViews>
  <sheetFormatPr defaultColWidth="9" defaultRowHeight="14.4" outlineLevelCol="1"/>
  <cols>
    <col min="1" max="1" width="18.88671875" style="170" customWidth="1"/>
    <col min="2" max="2" width="21.44140625" customWidth="1"/>
    <col min="3" max="3" width="54" bestFit="1" customWidth="1" outlineLevel="1"/>
    <col min="4" max="4" width="48.33203125" bestFit="1" customWidth="1"/>
    <col min="5" max="5" width="24.5546875" customWidth="1"/>
    <col min="6" max="6" width="14.6640625" customWidth="1"/>
    <col min="7" max="7" width="12.109375" customWidth="1"/>
    <col min="8" max="10" width="17" style="25" customWidth="1"/>
    <col min="11" max="11" width="0.33203125" customWidth="1"/>
    <col min="12" max="13" width="9.109375" hidden="1" customWidth="1"/>
  </cols>
  <sheetData>
    <row r="1" spans="1:13">
      <c r="A1" s="213" t="s">
        <v>503</v>
      </c>
      <c r="B1" s="211"/>
      <c r="C1" s="211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3" ht="43.5" customHeight="1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3">
      <c r="A4" s="167"/>
      <c r="B4" s="26"/>
      <c r="C4" s="26"/>
      <c r="D4" s="26"/>
      <c r="E4" s="26"/>
      <c r="F4" s="26"/>
      <c r="G4" s="26"/>
      <c r="H4" s="26"/>
      <c r="I4" s="26"/>
      <c r="J4" s="26"/>
      <c r="K4" s="38"/>
      <c r="L4" s="38"/>
      <c r="M4" s="38"/>
    </row>
    <row r="5" spans="1:13" ht="52.2">
      <c r="A5" s="168" t="s">
        <v>97</v>
      </c>
      <c r="B5" s="28" t="s">
        <v>98</v>
      </c>
      <c r="C5" s="172" t="s">
        <v>244</v>
      </c>
      <c r="D5" s="28" t="s">
        <v>99</v>
      </c>
      <c r="E5" s="29" t="s">
        <v>100</v>
      </c>
      <c r="F5" s="29" t="s">
        <v>101</v>
      </c>
      <c r="G5" s="29" t="s">
        <v>102</v>
      </c>
      <c r="H5" s="30" t="s">
        <v>103</v>
      </c>
      <c r="I5" s="30" t="s">
        <v>104</v>
      </c>
      <c r="J5" s="30" t="s">
        <v>105</v>
      </c>
    </row>
    <row r="6" spans="1:13" ht="17.399999999999999">
      <c r="A6" s="168"/>
      <c r="B6" s="28"/>
      <c r="C6" s="172"/>
      <c r="D6" s="28"/>
      <c r="E6" s="29"/>
      <c r="F6" s="29"/>
      <c r="G6" s="29"/>
      <c r="H6" s="179"/>
      <c r="I6" s="179"/>
      <c r="J6" s="177">
        <v>1633.62</v>
      </c>
    </row>
    <row r="7" spans="1:13">
      <c r="A7" s="136"/>
      <c r="B7" s="136"/>
      <c r="D7" s="192"/>
      <c r="H7" s="137">
        <v>0</v>
      </c>
      <c r="I7" s="137">
        <v>0</v>
      </c>
      <c r="J7" s="173">
        <f>+J6+I7-H7</f>
        <v>1633.62</v>
      </c>
    </row>
    <row r="8" spans="1:13">
      <c r="A8" s="136"/>
      <c r="B8" s="136"/>
      <c r="D8" s="192"/>
      <c r="H8" s="137">
        <v>0</v>
      </c>
      <c r="I8" s="137">
        <v>0</v>
      </c>
      <c r="J8" s="173">
        <f t="shared" ref="J8:J70" si="0">+J7-H8+I8</f>
        <v>1633.62</v>
      </c>
    </row>
    <row r="9" spans="1:13">
      <c r="A9" s="136"/>
      <c r="B9" s="136"/>
      <c r="D9" s="192"/>
      <c r="H9" s="137">
        <v>0</v>
      </c>
      <c r="I9" s="137">
        <v>0</v>
      </c>
      <c r="J9" s="173">
        <f t="shared" si="0"/>
        <v>1633.62</v>
      </c>
    </row>
    <row r="10" spans="1:13">
      <c r="A10" s="136"/>
      <c r="B10" s="136"/>
      <c r="D10" s="192"/>
      <c r="H10" s="137">
        <v>0</v>
      </c>
      <c r="I10" s="137">
        <v>0</v>
      </c>
      <c r="J10" s="173">
        <f t="shared" si="0"/>
        <v>1633.62</v>
      </c>
    </row>
    <row r="11" spans="1:13">
      <c r="A11" s="136"/>
      <c r="B11" s="136"/>
      <c r="D11" s="192"/>
      <c r="H11" s="137">
        <v>0</v>
      </c>
      <c r="I11" s="137">
        <v>0</v>
      </c>
      <c r="J11" s="173">
        <f t="shared" si="0"/>
        <v>1633.62</v>
      </c>
    </row>
    <row r="12" spans="1:13">
      <c r="A12" s="136"/>
      <c r="B12" s="136"/>
      <c r="D12" s="192"/>
      <c r="H12" s="137">
        <v>0</v>
      </c>
      <c r="I12" s="137">
        <v>0</v>
      </c>
      <c r="J12" s="173">
        <f t="shared" si="0"/>
        <v>1633.62</v>
      </c>
    </row>
    <row r="13" spans="1:13">
      <c r="A13" s="136"/>
      <c r="B13" s="136"/>
      <c r="D13" s="195"/>
      <c r="H13" s="137">
        <v>0</v>
      </c>
      <c r="I13" s="137">
        <v>0</v>
      </c>
      <c r="J13" s="173">
        <f t="shared" si="0"/>
        <v>1633.62</v>
      </c>
    </row>
    <row r="14" spans="1:13">
      <c r="A14" s="136"/>
      <c r="B14" s="136"/>
      <c r="D14" s="195"/>
      <c r="H14" s="137">
        <v>0</v>
      </c>
      <c r="I14" s="137">
        <v>0</v>
      </c>
      <c r="J14" s="173">
        <f t="shared" si="0"/>
        <v>1633.62</v>
      </c>
    </row>
    <row r="15" spans="1:13">
      <c r="A15" s="136"/>
      <c r="B15" s="136"/>
      <c r="D15" s="192"/>
      <c r="H15" s="137">
        <v>0</v>
      </c>
      <c r="I15" s="137">
        <v>0</v>
      </c>
      <c r="J15" s="173">
        <f t="shared" si="0"/>
        <v>1633.62</v>
      </c>
    </row>
    <row r="16" spans="1:13">
      <c r="A16" s="136"/>
      <c r="B16" s="136"/>
      <c r="D16" s="192"/>
      <c r="H16" s="137">
        <v>0</v>
      </c>
      <c r="I16" s="137">
        <v>0</v>
      </c>
      <c r="J16" s="173">
        <f t="shared" si="0"/>
        <v>1633.62</v>
      </c>
    </row>
    <row r="17" spans="1:10">
      <c r="A17" s="136"/>
      <c r="B17" s="136"/>
      <c r="C17" s="192"/>
      <c r="D17" s="192"/>
      <c r="H17" s="137">
        <v>0</v>
      </c>
      <c r="I17" s="137">
        <v>0</v>
      </c>
      <c r="J17" s="173">
        <f t="shared" si="0"/>
        <v>1633.62</v>
      </c>
    </row>
    <row r="18" spans="1:10">
      <c r="A18" s="136"/>
      <c r="B18" s="136"/>
      <c r="D18" s="192"/>
      <c r="H18" s="137">
        <v>0</v>
      </c>
      <c r="I18" s="137">
        <v>0</v>
      </c>
      <c r="J18" s="173">
        <f t="shared" si="0"/>
        <v>1633.62</v>
      </c>
    </row>
    <row r="19" spans="1:10">
      <c r="A19" s="136"/>
      <c r="B19" s="136"/>
      <c r="H19" s="137">
        <v>0</v>
      </c>
      <c r="I19" s="137">
        <v>0</v>
      </c>
      <c r="J19" s="173">
        <f t="shared" si="0"/>
        <v>1633.62</v>
      </c>
    </row>
    <row r="20" spans="1:10">
      <c r="A20" s="136"/>
      <c r="B20" s="136"/>
      <c r="D20" s="192"/>
      <c r="H20" s="137">
        <v>0</v>
      </c>
      <c r="I20" s="137">
        <v>0</v>
      </c>
      <c r="J20" s="173">
        <f t="shared" si="0"/>
        <v>1633.62</v>
      </c>
    </row>
    <row r="21" spans="1:10">
      <c r="A21" s="136"/>
      <c r="B21" s="136"/>
      <c r="H21" s="137">
        <v>0</v>
      </c>
      <c r="I21" s="137">
        <v>0</v>
      </c>
      <c r="J21" s="173">
        <f t="shared" si="0"/>
        <v>1633.62</v>
      </c>
    </row>
    <row r="22" spans="1:10">
      <c r="A22" s="136"/>
      <c r="B22" s="136"/>
      <c r="D22" s="192"/>
      <c r="H22" s="137">
        <v>0</v>
      </c>
      <c r="I22" s="137">
        <v>0</v>
      </c>
      <c r="J22" s="173">
        <f t="shared" si="0"/>
        <v>1633.62</v>
      </c>
    </row>
    <row r="23" spans="1:10">
      <c r="A23" s="136"/>
      <c r="B23" s="136"/>
      <c r="D23" s="192"/>
      <c r="H23" s="137">
        <v>0</v>
      </c>
      <c r="I23" s="137">
        <v>0</v>
      </c>
      <c r="J23" s="173">
        <f t="shared" si="0"/>
        <v>1633.62</v>
      </c>
    </row>
    <row r="24" spans="1:10">
      <c r="A24" s="136"/>
      <c r="B24" s="136"/>
      <c r="D24" s="192"/>
      <c r="H24" s="137">
        <v>0</v>
      </c>
      <c r="I24" s="137">
        <v>0</v>
      </c>
      <c r="J24" s="173">
        <f t="shared" si="0"/>
        <v>1633.62</v>
      </c>
    </row>
    <row r="25" spans="1:10">
      <c r="A25" s="136"/>
      <c r="B25" s="136"/>
      <c r="D25" s="192"/>
      <c r="H25" s="137">
        <v>0</v>
      </c>
      <c r="I25" s="137">
        <v>0</v>
      </c>
      <c r="J25" s="173">
        <f t="shared" si="0"/>
        <v>1633.62</v>
      </c>
    </row>
    <row r="26" spans="1:10">
      <c r="A26" s="136"/>
      <c r="B26" s="136"/>
      <c r="D26" s="192"/>
      <c r="H26" s="137">
        <v>0</v>
      </c>
      <c r="I26" s="137">
        <v>0</v>
      </c>
      <c r="J26" s="173">
        <f t="shared" si="0"/>
        <v>1633.62</v>
      </c>
    </row>
    <row r="27" spans="1:10">
      <c r="A27" s="136"/>
      <c r="B27" s="136"/>
      <c r="D27" s="192"/>
      <c r="H27" s="137">
        <v>0</v>
      </c>
      <c r="I27" s="137">
        <v>0</v>
      </c>
      <c r="J27" s="173">
        <f t="shared" si="0"/>
        <v>1633.62</v>
      </c>
    </row>
    <row r="28" spans="1:10">
      <c r="A28" s="136"/>
      <c r="B28" s="136"/>
      <c r="D28" s="192"/>
      <c r="H28" s="137">
        <v>0</v>
      </c>
      <c r="I28" s="137">
        <v>0</v>
      </c>
      <c r="J28" s="173">
        <f t="shared" si="0"/>
        <v>1633.62</v>
      </c>
    </row>
    <row r="29" spans="1:10">
      <c r="A29" s="136"/>
      <c r="B29" s="136"/>
      <c r="D29" s="192"/>
      <c r="H29" s="137">
        <v>0</v>
      </c>
      <c r="I29" s="137">
        <v>0</v>
      </c>
      <c r="J29" s="173">
        <f t="shared" si="0"/>
        <v>1633.62</v>
      </c>
    </row>
    <row r="30" spans="1:10">
      <c r="A30" s="136"/>
      <c r="B30" s="136"/>
      <c r="H30" s="137">
        <v>0</v>
      </c>
      <c r="I30" s="137">
        <v>0</v>
      </c>
      <c r="J30" s="173">
        <f t="shared" si="0"/>
        <v>1633.62</v>
      </c>
    </row>
    <row r="31" spans="1:10">
      <c r="A31" s="136"/>
      <c r="B31" s="136"/>
      <c r="D31" s="192"/>
      <c r="H31" s="137">
        <v>0</v>
      </c>
      <c r="I31" s="137">
        <v>0</v>
      </c>
      <c r="J31" s="173">
        <f t="shared" si="0"/>
        <v>1633.62</v>
      </c>
    </row>
    <row r="32" spans="1:10">
      <c r="B32" s="136"/>
      <c r="H32" s="137">
        <v>0</v>
      </c>
      <c r="I32" s="137">
        <v>0</v>
      </c>
      <c r="J32" s="173">
        <f t="shared" si="0"/>
        <v>1633.62</v>
      </c>
    </row>
    <row r="33" spans="1:10">
      <c r="B33" s="136"/>
      <c r="H33" s="137">
        <v>0</v>
      </c>
      <c r="I33" s="137">
        <v>0</v>
      </c>
      <c r="J33" s="173">
        <f t="shared" si="0"/>
        <v>1633.62</v>
      </c>
    </row>
    <row r="34" spans="1:10">
      <c r="B34" s="136"/>
      <c r="H34" s="137">
        <v>0</v>
      </c>
      <c r="I34" s="137">
        <v>0</v>
      </c>
      <c r="J34" s="173">
        <f t="shared" si="0"/>
        <v>1633.62</v>
      </c>
    </row>
    <row r="35" spans="1:10">
      <c r="B35" s="136"/>
      <c r="H35" s="137">
        <v>0</v>
      </c>
      <c r="I35" s="137">
        <v>0</v>
      </c>
      <c r="J35" s="173">
        <f t="shared" si="0"/>
        <v>1633.62</v>
      </c>
    </row>
    <row r="36" spans="1:10">
      <c r="B36" s="136"/>
      <c r="H36" s="137">
        <v>0</v>
      </c>
      <c r="I36" s="137">
        <v>0</v>
      </c>
      <c r="J36" s="173">
        <f t="shared" si="0"/>
        <v>1633.62</v>
      </c>
    </row>
    <row r="37" spans="1:10">
      <c r="B37" s="136"/>
      <c r="H37" s="137">
        <v>0</v>
      </c>
      <c r="I37" s="137">
        <v>0</v>
      </c>
      <c r="J37" s="173">
        <f t="shared" si="0"/>
        <v>1633.62</v>
      </c>
    </row>
    <row r="38" spans="1:10">
      <c r="B38" s="136"/>
      <c r="H38" s="137">
        <v>0</v>
      </c>
      <c r="I38" s="137">
        <v>0</v>
      </c>
      <c r="J38" s="173">
        <f t="shared" si="0"/>
        <v>1633.62</v>
      </c>
    </row>
    <row r="39" spans="1:10">
      <c r="B39" s="136"/>
      <c r="H39" s="137">
        <v>0</v>
      </c>
      <c r="I39" s="137">
        <v>0</v>
      </c>
      <c r="J39" s="173">
        <f t="shared" si="0"/>
        <v>1633.62</v>
      </c>
    </row>
    <row r="40" spans="1:10">
      <c r="B40" s="136"/>
      <c r="H40" s="137">
        <v>0</v>
      </c>
      <c r="I40" s="137">
        <v>0</v>
      </c>
      <c r="J40" s="173">
        <f t="shared" si="0"/>
        <v>1633.62</v>
      </c>
    </row>
    <row r="41" spans="1:10">
      <c r="B41" s="136"/>
      <c r="H41" s="137">
        <v>0</v>
      </c>
      <c r="I41" s="137">
        <v>0</v>
      </c>
      <c r="J41" s="173">
        <f t="shared" si="0"/>
        <v>1633.62</v>
      </c>
    </row>
    <row r="42" spans="1:10">
      <c r="A42" s="178"/>
      <c r="B42" s="136"/>
      <c r="H42" s="137">
        <v>0</v>
      </c>
      <c r="I42" s="137">
        <v>0</v>
      </c>
      <c r="J42" s="173">
        <f t="shared" si="0"/>
        <v>1633.62</v>
      </c>
    </row>
    <row r="43" spans="1:10">
      <c r="A43" s="178"/>
      <c r="B43" s="136"/>
      <c r="H43" s="137">
        <v>0</v>
      </c>
      <c r="I43" s="137">
        <v>0</v>
      </c>
      <c r="J43" s="173">
        <f t="shared" si="0"/>
        <v>1633.62</v>
      </c>
    </row>
    <row r="44" spans="1:10">
      <c r="A44" s="178"/>
      <c r="B44" s="136"/>
      <c r="H44" s="137">
        <v>0</v>
      </c>
      <c r="I44" s="137">
        <v>0</v>
      </c>
      <c r="J44" s="173">
        <f t="shared" si="0"/>
        <v>1633.62</v>
      </c>
    </row>
    <row r="45" spans="1:10">
      <c r="A45" s="178"/>
      <c r="B45" s="136"/>
      <c r="H45" s="137">
        <v>0</v>
      </c>
      <c r="I45" s="137">
        <v>0</v>
      </c>
      <c r="J45" s="173">
        <f t="shared" si="0"/>
        <v>1633.62</v>
      </c>
    </row>
    <row r="46" spans="1:10">
      <c r="A46" s="178"/>
      <c r="B46" s="136"/>
      <c r="H46" s="137">
        <v>0</v>
      </c>
      <c r="I46" s="137">
        <v>0</v>
      </c>
      <c r="J46" s="173">
        <f t="shared" si="0"/>
        <v>1633.62</v>
      </c>
    </row>
    <row r="47" spans="1:10">
      <c r="A47" s="178"/>
      <c r="B47" s="136"/>
      <c r="H47" s="137">
        <v>0</v>
      </c>
      <c r="I47" s="137">
        <v>0</v>
      </c>
      <c r="J47" s="173">
        <f t="shared" si="0"/>
        <v>1633.62</v>
      </c>
    </row>
    <row r="48" spans="1:10">
      <c r="A48" s="178"/>
      <c r="B48" s="136"/>
      <c r="H48" s="137">
        <v>0</v>
      </c>
      <c r="I48" s="137">
        <v>0</v>
      </c>
      <c r="J48" s="173">
        <f t="shared" si="0"/>
        <v>1633.62</v>
      </c>
    </row>
    <row r="49" spans="1:10">
      <c r="A49" s="178"/>
      <c r="B49" s="136"/>
      <c r="H49" s="137">
        <v>0</v>
      </c>
      <c r="I49" s="137">
        <v>0</v>
      </c>
      <c r="J49" s="173">
        <f t="shared" si="0"/>
        <v>1633.62</v>
      </c>
    </row>
    <row r="50" spans="1:10">
      <c r="A50" s="178"/>
      <c r="B50" s="136"/>
      <c r="H50" s="137">
        <v>0</v>
      </c>
      <c r="I50" s="137">
        <v>0</v>
      </c>
      <c r="J50" s="173">
        <f t="shared" si="0"/>
        <v>1633.62</v>
      </c>
    </row>
    <row r="51" spans="1:10">
      <c r="A51" s="178"/>
      <c r="B51" s="136"/>
      <c r="H51" s="137">
        <v>0</v>
      </c>
      <c r="I51" s="137">
        <v>0</v>
      </c>
      <c r="J51" s="173">
        <f t="shared" si="0"/>
        <v>1633.62</v>
      </c>
    </row>
    <row r="52" spans="1:10">
      <c r="A52" s="178"/>
      <c r="B52" s="136"/>
      <c r="H52" s="137">
        <v>0</v>
      </c>
      <c r="I52" s="137">
        <v>0</v>
      </c>
      <c r="J52" s="173">
        <f t="shared" si="0"/>
        <v>1633.62</v>
      </c>
    </row>
    <row r="53" spans="1:10">
      <c r="A53" s="178"/>
      <c r="B53" s="136"/>
      <c r="H53" s="137">
        <v>0</v>
      </c>
      <c r="I53" s="137">
        <v>0</v>
      </c>
      <c r="J53" s="173">
        <f t="shared" si="0"/>
        <v>1633.62</v>
      </c>
    </row>
    <row r="54" spans="1:10">
      <c r="A54" s="178"/>
      <c r="B54" s="136"/>
      <c r="H54" s="137">
        <v>0</v>
      </c>
      <c r="I54" s="137">
        <v>0</v>
      </c>
      <c r="J54" s="173">
        <f t="shared" si="0"/>
        <v>1633.62</v>
      </c>
    </row>
    <row r="55" spans="1:10">
      <c r="A55" s="178"/>
      <c r="B55" s="136"/>
      <c r="H55" s="137">
        <v>0</v>
      </c>
      <c r="I55" s="137">
        <v>0</v>
      </c>
      <c r="J55" s="173">
        <f t="shared" si="0"/>
        <v>1633.62</v>
      </c>
    </row>
    <row r="56" spans="1:10">
      <c r="A56" s="178"/>
      <c r="B56" s="136"/>
      <c r="H56" s="137">
        <v>0</v>
      </c>
      <c r="I56" s="137">
        <v>0</v>
      </c>
      <c r="J56" s="173">
        <f t="shared" si="0"/>
        <v>1633.62</v>
      </c>
    </row>
    <row r="57" spans="1:10">
      <c r="A57" s="178"/>
      <c r="B57" s="136"/>
      <c r="H57" s="137">
        <v>0</v>
      </c>
      <c r="I57" s="137">
        <v>0</v>
      </c>
      <c r="J57" s="173">
        <f t="shared" si="0"/>
        <v>1633.62</v>
      </c>
    </row>
    <row r="58" spans="1:10">
      <c r="A58" s="178"/>
      <c r="B58" s="136"/>
      <c r="H58" s="137">
        <v>0</v>
      </c>
      <c r="I58" s="137">
        <v>0</v>
      </c>
      <c r="J58" s="173">
        <f t="shared" si="0"/>
        <v>1633.62</v>
      </c>
    </row>
    <row r="59" spans="1:10">
      <c r="A59" s="178"/>
      <c r="B59" s="136"/>
      <c r="H59" s="137">
        <v>0</v>
      </c>
      <c r="I59" s="137">
        <v>0</v>
      </c>
      <c r="J59" s="173">
        <f t="shared" si="0"/>
        <v>1633.62</v>
      </c>
    </row>
    <row r="60" spans="1:10">
      <c r="A60" s="178"/>
      <c r="B60" s="136"/>
      <c r="H60" s="137">
        <v>0</v>
      </c>
      <c r="I60" s="137">
        <v>0</v>
      </c>
      <c r="J60" s="173">
        <f t="shared" si="0"/>
        <v>1633.62</v>
      </c>
    </row>
    <row r="61" spans="1:10">
      <c r="A61" s="178"/>
      <c r="B61" s="136"/>
      <c r="H61" s="137">
        <v>0</v>
      </c>
      <c r="I61" s="137">
        <v>0</v>
      </c>
      <c r="J61" s="173">
        <f t="shared" si="0"/>
        <v>1633.62</v>
      </c>
    </row>
    <row r="62" spans="1:10">
      <c r="A62" s="178"/>
      <c r="B62" s="136"/>
      <c r="H62" s="137">
        <v>0</v>
      </c>
      <c r="I62" s="137">
        <v>0</v>
      </c>
      <c r="J62" s="173">
        <f t="shared" si="0"/>
        <v>1633.62</v>
      </c>
    </row>
    <row r="63" spans="1:10">
      <c r="A63" s="178"/>
      <c r="B63" s="136"/>
      <c r="H63" s="137">
        <v>0</v>
      </c>
      <c r="I63" s="137"/>
      <c r="J63" s="173">
        <f t="shared" si="0"/>
        <v>1633.62</v>
      </c>
    </row>
    <row r="64" spans="1:10">
      <c r="A64" s="178"/>
      <c r="B64" s="136"/>
      <c r="H64" s="137">
        <v>0</v>
      </c>
      <c r="I64" s="137"/>
      <c r="J64" s="173">
        <f t="shared" si="0"/>
        <v>1633.62</v>
      </c>
    </row>
    <row r="65" spans="1:10">
      <c r="A65" s="178"/>
      <c r="B65" s="136"/>
      <c r="H65" s="137">
        <v>0</v>
      </c>
      <c r="I65" s="137"/>
      <c r="J65" s="173">
        <f t="shared" si="0"/>
        <v>1633.62</v>
      </c>
    </row>
    <row r="66" spans="1:10" ht="11.7" customHeight="1">
      <c r="A66" s="136"/>
      <c r="B66" s="136"/>
      <c r="E66" s="185"/>
      <c r="H66" s="137">
        <v>0</v>
      </c>
      <c r="I66" s="137"/>
      <c r="J66" s="173">
        <f t="shared" si="0"/>
        <v>1633.62</v>
      </c>
    </row>
    <row r="67" spans="1:10" ht="12" hidden="1" customHeight="1">
      <c r="A67" s="136"/>
      <c r="B67" s="136"/>
      <c r="H67" s="137">
        <v>0</v>
      </c>
      <c r="I67" s="137"/>
      <c r="J67" s="173">
        <f t="shared" si="0"/>
        <v>1633.62</v>
      </c>
    </row>
    <row r="68" spans="1:10" hidden="1">
      <c r="A68" s="136"/>
      <c r="B68" s="136"/>
      <c r="H68" s="137"/>
      <c r="I68" s="137"/>
      <c r="J68" s="173">
        <f t="shared" si="0"/>
        <v>1633.62</v>
      </c>
    </row>
    <row r="69" spans="1:10">
      <c r="A69" s="136"/>
      <c r="B69" s="136"/>
      <c r="H69" s="137"/>
      <c r="I69" s="137"/>
      <c r="J69" s="173">
        <f t="shared" si="0"/>
        <v>1633.62</v>
      </c>
    </row>
    <row r="70" spans="1:10">
      <c r="A70" s="136"/>
      <c r="B70" s="136"/>
      <c r="H70" s="137"/>
      <c r="I70" s="137"/>
      <c r="J70" s="173">
        <f t="shared" si="0"/>
        <v>1633.62</v>
      </c>
    </row>
    <row r="71" spans="1:10">
      <c r="H71" s="137"/>
      <c r="I71" s="176"/>
    </row>
    <row r="72" spans="1:10">
      <c r="H72" s="175">
        <f>SUM(H7:H71)</f>
        <v>0</v>
      </c>
      <c r="I72" s="175">
        <f>SUM(I7:I71)</f>
        <v>0</v>
      </c>
      <c r="J72" s="175"/>
    </row>
    <row r="73" spans="1:10">
      <c r="A73" s="171" t="s">
        <v>504</v>
      </c>
      <c r="B73" s="132"/>
      <c r="C73" s="132"/>
      <c r="D73" s="132"/>
      <c r="E73" s="132"/>
      <c r="F73" s="132"/>
      <c r="G73" s="132"/>
      <c r="H73" s="177" t="s">
        <v>284</v>
      </c>
      <c r="I73" s="177"/>
    </row>
  </sheetData>
  <mergeCells count="1">
    <mergeCell ref="A1:M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30565B-46BB-4B4C-A94E-D74797D9D7B5}">
          <x14:formula1>
            <xm:f>'Block Club Budget'!$A$9:$A$18</xm:f>
          </x14:formula1>
          <xm:sqref>E7:E72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930F-4BBD-4162-BC1E-DE5BD241C94F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30"/>
  <sheetViews>
    <sheetView workbookViewId="0">
      <selection activeCell="C18" sqref="C18"/>
    </sheetView>
  </sheetViews>
  <sheetFormatPr defaultColWidth="8.88671875" defaultRowHeight="14.4"/>
  <cols>
    <col min="1" max="1" width="21.6640625" customWidth="1"/>
    <col min="8" max="8" width="12.5546875" customWidth="1"/>
  </cols>
  <sheetData>
    <row r="1" spans="1:8">
      <c r="A1" t="s">
        <v>14</v>
      </c>
      <c r="H1" s="36" t="s">
        <v>15</v>
      </c>
    </row>
    <row r="3" spans="1:8">
      <c r="A3" s="119" t="s">
        <v>16</v>
      </c>
      <c r="B3" s="119" t="s">
        <v>17</v>
      </c>
      <c r="C3" s="119" t="s">
        <v>18</v>
      </c>
      <c r="D3" s="119" t="s">
        <v>19</v>
      </c>
      <c r="E3" s="119" t="s">
        <v>20</v>
      </c>
      <c r="F3" s="119" t="s">
        <v>21</v>
      </c>
      <c r="G3" s="119" t="s">
        <v>22</v>
      </c>
      <c r="H3" s="119" t="s">
        <v>23</v>
      </c>
    </row>
    <row r="4" spans="1:8">
      <c r="A4" t="s">
        <v>24</v>
      </c>
      <c r="B4">
        <v>399</v>
      </c>
      <c r="C4" s="120">
        <v>20</v>
      </c>
      <c r="D4" s="120">
        <v>20</v>
      </c>
      <c r="E4" s="120">
        <v>20</v>
      </c>
      <c r="F4" s="120">
        <v>20</v>
      </c>
      <c r="G4" s="120">
        <f t="shared" ref="G4:G24" si="0">SUM(C4:F4)</f>
        <v>80</v>
      </c>
      <c r="H4" s="120">
        <f t="shared" ref="H4:H22" si="1">+G4-80</f>
        <v>0</v>
      </c>
    </row>
    <row r="5" spans="1:8">
      <c r="A5" t="s">
        <v>25</v>
      </c>
      <c r="B5">
        <v>351</v>
      </c>
      <c r="C5" s="120">
        <v>20</v>
      </c>
      <c r="D5" s="120">
        <v>20</v>
      </c>
      <c r="E5" s="120">
        <v>20</v>
      </c>
      <c r="F5" s="120">
        <v>20</v>
      </c>
      <c r="G5" s="120">
        <f t="shared" si="0"/>
        <v>80</v>
      </c>
      <c r="H5" s="120">
        <f t="shared" si="1"/>
        <v>0</v>
      </c>
    </row>
    <row r="6" spans="1:8">
      <c r="A6" t="s">
        <v>26</v>
      </c>
      <c r="B6">
        <v>361</v>
      </c>
      <c r="C6" s="120">
        <v>20</v>
      </c>
      <c r="D6" s="120">
        <v>20</v>
      </c>
      <c r="E6" s="120">
        <v>20</v>
      </c>
      <c r="F6" s="120">
        <v>20</v>
      </c>
      <c r="G6" s="120">
        <f t="shared" si="0"/>
        <v>80</v>
      </c>
      <c r="H6" s="120">
        <f t="shared" si="1"/>
        <v>0</v>
      </c>
    </row>
    <row r="7" spans="1:8">
      <c r="A7" t="s">
        <v>27</v>
      </c>
      <c r="B7">
        <v>365</v>
      </c>
      <c r="C7" s="120">
        <v>20</v>
      </c>
      <c r="D7" s="120">
        <v>20</v>
      </c>
      <c r="E7" s="120">
        <v>20</v>
      </c>
      <c r="F7" s="120">
        <v>20</v>
      </c>
      <c r="G7" s="120">
        <f t="shared" si="0"/>
        <v>80</v>
      </c>
      <c r="H7" s="120">
        <f t="shared" si="1"/>
        <v>0</v>
      </c>
    </row>
    <row r="8" spans="1:8">
      <c r="A8" t="s">
        <v>28</v>
      </c>
      <c r="B8">
        <v>398</v>
      </c>
      <c r="C8" s="120">
        <v>20</v>
      </c>
      <c r="D8" s="120">
        <v>20</v>
      </c>
      <c r="E8" s="120">
        <v>20</v>
      </c>
      <c r="F8" s="120">
        <v>20</v>
      </c>
      <c r="G8" s="120">
        <f t="shared" si="0"/>
        <v>80</v>
      </c>
      <c r="H8" s="120">
        <f t="shared" si="1"/>
        <v>0</v>
      </c>
    </row>
    <row r="9" spans="1:8">
      <c r="A9" s="121" t="s">
        <v>29</v>
      </c>
      <c r="B9">
        <v>423</v>
      </c>
      <c r="C9" s="120">
        <v>20</v>
      </c>
      <c r="D9" s="120">
        <v>20</v>
      </c>
      <c r="E9" s="120">
        <v>20</v>
      </c>
      <c r="F9" s="120">
        <v>20</v>
      </c>
      <c r="G9" s="120">
        <f t="shared" si="0"/>
        <v>80</v>
      </c>
      <c r="H9" s="120">
        <f t="shared" si="1"/>
        <v>0</v>
      </c>
    </row>
    <row r="10" spans="1:8">
      <c r="A10" t="s">
        <v>30</v>
      </c>
      <c r="B10">
        <v>322</v>
      </c>
      <c r="C10" s="120">
        <v>20</v>
      </c>
      <c r="D10" s="120">
        <v>20</v>
      </c>
      <c r="E10" s="120">
        <v>20</v>
      </c>
      <c r="F10" s="120">
        <v>20</v>
      </c>
      <c r="G10" s="120">
        <f t="shared" si="0"/>
        <v>80</v>
      </c>
      <c r="H10" s="120">
        <f t="shared" si="1"/>
        <v>0</v>
      </c>
    </row>
    <row r="11" spans="1:8">
      <c r="A11" t="s">
        <v>31</v>
      </c>
      <c r="B11">
        <v>403</v>
      </c>
      <c r="C11" s="120">
        <v>20</v>
      </c>
      <c r="D11" s="120">
        <v>20</v>
      </c>
      <c r="E11" s="120">
        <v>20</v>
      </c>
      <c r="F11" s="120">
        <v>20</v>
      </c>
      <c r="G11" s="120">
        <f t="shared" si="0"/>
        <v>80</v>
      </c>
      <c r="H11" s="120">
        <f t="shared" si="1"/>
        <v>0</v>
      </c>
    </row>
    <row r="12" spans="1:8">
      <c r="A12" t="s">
        <v>32</v>
      </c>
      <c r="B12">
        <v>406</v>
      </c>
      <c r="C12" s="120">
        <v>20</v>
      </c>
      <c r="D12" s="120">
        <v>20</v>
      </c>
      <c r="E12" s="120">
        <v>20</v>
      </c>
      <c r="F12" s="120">
        <v>20</v>
      </c>
      <c r="G12" s="120">
        <f t="shared" si="0"/>
        <v>80</v>
      </c>
      <c r="H12" s="120">
        <f t="shared" si="1"/>
        <v>0</v>
      </c>
    </row>
    <row r="13" spans="1:8">
      <c r="A13" t="s">
        <v>33</v>
      </c>
      <c r="B13">
        <v>387</v>
      </c>
      <c r="C13" s="120">
        <v>20</v>
      </c>
      <c r="D13" s="120">
        <v>20</v>
      </c>
      <c r="E13" s="120">
        <v>20</v>
      </c>
      <c r="F13" s="120">
        <v>20</v>
      </c>
      <c r="G13" s="120">
        <f t="shared" si="0"/>
        <v>80</v>
      </c>
      <c r="H13" s="120">
        <f t="shared" si="1"/>
        <v>0</v>
      </c>
    </row>
    <row r="14" spans="1:8">
      <c r="A14" t="s">
        <v>34</v>
      </c>
      <c r="B14">
        <v>402</v>
      </c>
      <c r="C14" s="120">
        <v>20</v>
      </c>
      <c r="D14" s="120">
        <v>20</v>
      </c>
      <c r="E14" s="120">
        <v>20</v>
      </c>
      <c r="F14" s="120">
        <v>20</v>
      </c>
      <c r="G14" s="120">
        <f t="shared" si="0"/>
        <v>80</v>
      </c>
      <c r="H14" s="120">
        <f t="shared" si="1"/>
        <v>0</v>
      </c>
    </row>
    <row r="15" spans="1:8">
      <c r="A15" t="s">
        <v>35</v>
      </c>
      <c r="B15">
        <v>414</v>
      </c>
      <c r="C15" s="120">
        <v>20</v>
      </c>
      <c r="D15" s="120">
        <v>20</v>
      </c>
      <c r="E15" s="120">
        <v>20</v>
      </c>
      <c r="F15" s="120">
        <v>20</v>
      </c>
      <c r="G15" s="120">
        <f t="shared" si="0"/>
        <v>80</v>
      </c>
      <c r="H15" s="120">
        <f t="shared" si="1"/>
        <v>0</v>
      </c>
    </row>
    <row r="16" spans="1:8">
      <c r="A16" t="s">
        <v>36</v>
      </c>
      <c r="B16">
        <v>348</v>
      </c>
      <c r="C16" s="120">
        <v>20</v>
      </c>
      <c r="D16" s="120">
        <v>20</v>
      </c>
      <c r="E16" s="120">
        <v>20</v>
      </c>
      <c r="F16" s="120">
        <v>20</v>
      </c>
      <c r="G16" s="120">
        <f t="shared" si="0"/>
        <v>80</v>
      </c>
      <c r="H16" s="120">
        <f t="shared" si="1"/>
        <v>0</v>
      </c>
    </row>
    <row r="17" spans="1:8">
      <c r="A17" t="s">
        <v>37</v>
      </c>
      <c r="B17">
        <v>435</v>
      </c>
      <c r="C17" s="120">
        <v>20</v>
      </c>
      <c r="D17" s="120">
        <v>20</v>
      </c>
      <c r="E17" s="120">
        <v>20</v>
      </c>
      <c r="F17" s="120">
        <v>20</v>
      </c>
      <c r="G17" s="120">
        <f t="shared" si="0"/>
        <v>80</v>
      </c>
      <c r="H17" s="120">
        <f t="shared" si="1"/>
        <v>0</v>
      </c>
    </row>
    <row r="18" spans="1:8">
      <c r="A18" t="s">
        <v>38</v>
      </c>
      <c r="B18">
        <v>439</v>
      </c>
      <c r="C18" s="120">
        <v>20</v>
      </c>
      <c r="D18" s="120">
        <v>20</v>
      </c>
      <c r="E18" s="120">
        <v>20</v>
      </c>
      <c r="F18" s="120">
        <v>20</v>
      </c>
      <c r="G18" s="120">
        <f t="shared" si="0"/>
        <v>80</v>
      </c>
      <c r="H18" s="120">
        <f t="shared" si="1"/>
        <v>0</v>
      </c>
    </row>
    <row r="19" spans="1:8">
      <c r="A19" t="s">
        <v>39</v>
      </c>
      <c r="B19">
        <v>419</v>
      </c>
      <c r="C19" s="120">
        <v>20</v>
      </c>
      <c r="D19" s="120">
        <v>20</v>
      </c>
      <c r="E19" s="120">
        <v>20</v>
      </c>
      <c r="F19" s="120">
        <v>20</v>
      </c>
      <c r="G19" s="120">
        <f t="shared" si="0"/>
        <v>80</v>
      </c>
      <c r="H19" s="120">
        <f t="shared" si="1"/>
        <v>0</v>
      </c>
    </row>
    <row r="20" spans="1:8">
      <c r="A20" t="s">
        <v>40</v>
      </c>
      <c r="B20">
        <v>343</v>
      </c>
      <c r="C20" s="120">
        <v>20</v>
      </c>
      <c r="D20" s="120">
        <v>20</v>
      </c>
      <c r="E20" s="120">
        <v>20</v>
      </c>
      <c r="F20" s="120">
        <v>20</v>
      </c>
      <c r="G20" s="120">
        <f t="shared" si="0"/>
        <v>80</v>
      </c>
      <c r="H20" s="120">
        <f t="shared" si="1"/>
        <v>0</v>
      </c>
    </row>
    <row r="21" spans="1:8">
      <c r="A21" t="s">
        <v>41</v>
      </c>
      <c r="B21">
        <v>431</v>
      </c>
      <c r="C21" s="120">
        <v>20</v>
      </c>
      <c r="D21" s="120">
        <v>20</v>
      </c>
      <c r="E21" s="120">
        <v>20</v>
      </c>
      <c r="F21" s="120">
        <v>20</v>
      </c>
      <c r="G21" s="120">
        <f t="shared" si="0"/>
        <v>80</v>
      </c>
      <c r="H21" s="120">
        <f t="shared" si="1"/>
        <v>0</v>
      </c>
    </row>
    <row r="22" spans="1:8">
      <c r="A22" t="s">
        <v>42</v>
      </c>
      <c r="B22">
        <v>347</v>
      </c>
      <c r="C22" s="120">
        <v>20</v>
      </c>
      <c r="D22" s="120">
        <v>20</v>
      </c>
      <c r="E22" s="120">
        <v>20</v>
      </c>
      <c r="F22" s="120">
        <v>20</v>
      </c>
      <c r="G22" s="120">
        <f t="shared" si="0"/>
        <v>80</v>
      </c>
      <c r="H22" s="120">
        <f t="shared" si="1"/>
        <v>0</v>
      </c>
    </row>
    <row r="23" spans="1:8">
      <c r="A23" t="s">
        <v>43</v>
      </c>
      <c r="B23">
        <v>410</v>
      </c>
      <c r="C23" s="120">
        <v>0</v>
      </c>
      <c r="D23" s="120">
        <v>0</v>
      </c>
      <c r="E23" s="122">
        <v>20</v>
      </c>
      <c r="F23" s="120">
        <v>20</v>
      </c>
      <c r="G23" s="120">
        <f t="shared" si="0"/>
        <v>40</v>
      </c>
      <c r="H23" s="120">
        <f>+G23-40</f>
        <v>0</v>
      </c>
    </row>
    <row r="24" spans="1:8">
      <c r="A24" t="s">
        <v>44</v>
      </c>
      <c r="B24">
        <v>418</v>
      </c>
      <c r="C24" s="120">
        <v>20</v>
      </c>
      <c r="D24" s="120">
        <v>20</v>
      </c>
      <c r="E24" s="120">
        <v>20</v>
      </c>
      <c r="F24" s="120">
        <v>20</v>
      </c>
      <c r="G24" s="120">
        <f t="shared" si="0"/>
        <v>80</v>
      </c>
      <c r="H24" s="120">
        <f>+G24-80</f>
        <v>0</v>
      </c>
    </row>
    <row r="25" spans="1:8">
      <c r="A25" t="s">
        <v>45</v>
      </c>
      <c r="B25">
        <v>371</v>
      </c>
      <c r="C25" s="120">
        <v>20</v>
      </c>
      <c r="D25" s="120">
        <v>20</v>
      </c>
      <c r="E25" s="120">
        <v>20</v>
      </c>
      <c r="F25" s="120">
        <v>20</v>
      </c>
      <c r="G25" s="120">
        <f>SUM(C25:F25)</f>
        <v>80</v>
      </c>
      <c r="H25" s="120">
        <f>+G25-80</f>
        <v>0</v>
      </c>
    </row>
    <row r="26" spans="1:8">
      <c r="A26" t="s">
        <v>46</v>
      </c>
      <c r="B26">
        <v>380</v>
      </c>
      <c r="C26" s="120">
        <v>20</v>
      </c>
      <c r="D26" s="120">
        <v>20</v>
      </c>
      <c r="E26" s="120">
        <v>20</v>
      </c>
      <c r="F26" s="120">
        <v>20</v>
      </c>
      <c r="G26" s="120">
        <f>SUM(C26:F26)</f>
        <v>80</v>
      </c>
      <c r="H26" s="120">
        <f>+G26-80</f>
        <v>0</v>
      </c>
    </row>
    <row r="27" spans="1:8">
      <c r="C27" s="120"/>
      <c r="D27" s="120"/>
      <c r="E27" s="120"/>
      <c r="F27" s="120"/>
      <c r="G27" s="120"/>
      <c r="H27" s="120"/>
    </row>
    <row r="28" spans="1:8">
      <c r="C28" s="120"/>
      <c r="D28" s="120"/>
      <c r="E28" s="120"/>
      <c r="F28" s="120"/>
      <c r="G28" s="120"/>
      <c r="H28" s="120"/>
    </row>
    <row r="30" spans="1:8">
      <c r="A30" t="s">
        <v>47</v>
      </c>
      <c r="G30" s="120">
        <f>SUM(G4:G29)</f>
        <v>1800</v>
      </c>
      <c r="H30" s="120">
        <f>SUM(H4:H29)</f>
        <v>0</v>
      </c>
    </row>
  </sheetData>
  <autoFilter ref="A3:H28" xr:uid="{00000000-0009-0000-0000-000002000000}"/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DEAD-95AF-47FA-B8DB-6DEAC4AE8CAC}">
  <sheetPr>
    <tabColor rgb="FFFF0000"/>
  </sheetPr>
  <dimension ref="A1:I27"/>
  <sheetViews>
    <sheetView workbookViewId="0">
      <selection activeCell="E4" sqref="E4:E26"/>
    </sheetView>
  </sheetViews>
  <sheetFormatPr defaultColWidth="8.88671875" defaultRowHeight="14.4"/>
  <cols>
    <col min="1" max="1" width="21.6640625" customWidth="1"/>
    <col min="8" max="8" width="12.5546875" customWidth="1"/>
  </cols>
  <sheetData>
    <row r="1" spans="1:9">
      <c r="A1" t="s">
        <v>14</v>
      </c>
      <c r="H1" s="36" t="s">
        <v>15</v>
      </c>
    </row>
    <row r="3" spans="1:9">
      <c r="A3" s="119" t="s">
        <v>16</v>
      </c>
      <c r="B3" s="119" t="s">
        <v>17</v>
      </c>
      <c r="C3" s="119" t="s">
        <v>18</v>
      </c>
      <c r="D3" s="119" t="s">
        <v>19</v>
      </c>
      <c r="E3" s="119" t="s">
        <v>20</v>
      </c>
      <c r="F3" s="119" t="s">
        <v>21</v>
      </c>
      <c r="G3" s="119" t="s">
        <v>22</v>
      </c>
      <c r="H3" s="119" t="s">
        <v>23</v>
      </c>
    </row>
    <row r="4" spans="1:9">
      <c r="A4" t="s">
        <v>24</v>
      </c>
      <c r="B4">
        <v>399</v>
      </c>
      <c r="C4" s="120">
        <v>20</v>
      </c>
      <c r="D4" s="120">
        <v>20</v>
      </c>
      <c r="E4" s="120">
        <v>20</v>
      </c>
      <c r="F4" s="120">
        <v>20</v>
      </c>
      <c r="G4" s="120">
        <f t="shared" ref="G4:G23" si="0">SUM(C4:F4)</f>
        <v>80</v>
      </c>
      <c r="H4" s="120">
        <f t="shared" ref="H4:H21" si="1">+G4-80</f>
        <v>0</v>
      </c>
    </row>
    <row r="5" spans="1:9">
      <c r="A5" t="s">
        <v>25</v>
      </c>
      <c r="B5">
        <v>351</v>
      </c>
      <c r="C5" s="120">
        <v>20</v>
      </c>
      <c r="D5" s="120">
        <v>20</v>
      </c>
      <c r="E5" s="120">
        <v>20</v>
      </c>
      <c r="F5" s="120">
        <v>20</v>
      </c>
      <c r="G5" s="120">
        <f t="shared" si="0"/>
        <v>80</v>
      </c>
      <c r="H5" s="120">
        <f t="shared" si="1"/>
        <v>0</v>
      </c>
    </row>
    <row r="6" spans="1:9">
      <c r="A6" t="s">
        <v>26</v>
      </c>
      <c r="B6">
        <v>361</v>
      </c>
      <c r="C6" s="120">
        <v>20</v>
      </c>
      <c r="D6" s="120">
        <v>20</v>
      </c>
      <c r="E6" s="120">
        <v>20</v>
      </c>
      <c r="F6" s="120">
        <v>20</v>
      </c>
      <c r="G6" s="120">
        <f t="shared" si="0"/>
        <v>80</v>
      </c>
      <c r="H6" s="120">
        <f t="shared" si="1"/>
        <v>0</v>
      </c>
    </row>
    <row r="7" spans="1:9">
      <c r="A7" t="s">
        <v>27</v>
      </c>
      <c r="B7">
        <v>365</v>
      </c>
      <c r="C7" s="120">
        <v>20</v>
      </c>
      <c r="D7" s="120">
        <v>20</v>
      </c>
      <c r="E7" s="120">
        <v>20</v>
      </c>
      <c r="F7" s="120">
        <v>20</v>
      </c>
      <c r="G7" s="120">
        <f t="shared" si="0"/>
        <v>80</v>
      </c>
      <c r="H7" s="120">
        <f t="shared" si="1"/>
        <v>0</v>
      </c>
    </row>
    <row r="8" spans="1:9">
      <c r="A8" t="s">
        <v>28</v>
      </c>
      <c r="B8">
        <v>398</v>
      </c>
      <c r="C8" s="120">
        <v>20</v>
      </c>
      <c r="D8" s="120">
        <v>20</v>
      </c>
      <c r="E8" s="120">
        <v>20</v>
      </c>
      <c r="F8" s="120">
        <v>20</v>
      </c>
      <c r="G8" s="120">
        <f t="shared" si="0"/>
        <v>80</v>
      </c>
      <c r="H8" s="120">
        <f t="shared" si="1"/>
        <v>0</v>
      </c>
    </row>
    <row r="9" spans="1:9">
      <c r="A9" s="121" t="s">
        <v>29</v>
      </c>
      <c r="B9">
        <v>423</v>
      </c>
      <c r="C9" s="120">
        <v>20</v>
      </c>
      <c r="D9" s="120">
        <v>20</v>
      </c>
      <c r="E9" s="120">
        <v>20</v>
      </c>
      <c r="F9" s="120">
        <v>20</v>
      </c>
      <c r="G9" s="120">
        <f t="shared" si="0"/>
        <v>80</v>
      </c>
      <c r="H9" s="120">
        <f t="shared" si="1"/>
        <v>0</v>
      </c>
    </row>
    <row r="10" spans="1:9">
      <c r="A10" t="s">
        <v>30</v>
      </c>
      <c r="B10">
        <v>322</v>
      </c>
      <c r="C10" s="120">
        <v>20</v>
      </c>
      <c r="D10" s="120">
        <v>20</v>
      </c>
      <c r="E10" s="120">
        <v>20</v>
      </c>
      <c r="F10" s="120">
        <v>20</v>
      </c>
      <c r="G10" s="120">
        <f t="shared" si="0"/>
        <v>80</v>
      </c>
      <c r="H10" s="120">
        <f t="shared" si="1"/>
        <v>0</v>
      </c>
    </row>
    <row r="11" spans="1:9">
      <c r="A11" t="s">
        <v>31</v>
      </c>
      <c r="B11">
        <v>403</v>
      </c>
      <c r="C11" s="120">
        <v>20</v>
      </c>
      <c r="D11" s="120">
        <v>20</v>
      </c>
      <c r="E11" s="120">
        <v>20</v>
      </c>
      <c r="F11" s="120">
        <v>20</v>
      </c>
      <c r="G11" s="120">
        <f t="shared" si="0"/>
        <v>80</v>
      </c>
      <c r="H11" s="120">
        <f t="shared" si="1"/>
        <v>0</v>
      </c>
    </row>
    <row r="12" spans="1:9">
      <c r="A12" s="38" t="s">
        <v>33</v>
      </c>
      <c r="B12">
        <v>387</v>
      </c>
      <c r="C12" s="120">
        <v>20</v>
      </c>
      <c r="D12" s="120">
        <v>20</v>
      </c>
      <c r="E12" s="120">
        <v>20</v>
      </c>
      <c r="F12" s="120">
        <v>20</v>
      </c>
      <c r="G12" s="120">
        <f t="shared" si="0"/>
        <v>80</v>
      </c>
      <c r="H12" s="120">
        <f t="shared" si="1"/>
        <v>0</v>
      </c>
      <c r="I12" s="38"/>
    </row>
    <row r="13" spans="1:9">
      <c r="A13" t="s">
        <v>34</v>
      </c>
      <c r="B13">
        <v>402</v>
      </c>
      <c r="C13" s="120">
        <v>20</v>
      </c>
      <c r="D13" s="120">
        <v>20</v>
      </c>
      <c r="E13" s="120">
        <v>20</v>
      </c>
      <c r="F13" s="120">
        <v>20</v>
      </c>
      <c r="G13" s="120">
        <f t="shared" si="0"/>
        <v>80</v>
      </c>
      <c r="H13" s="120">
        <f t="shared" si="1"/>
        <v>0</v>
      </c>
    </row>
    <row r="14" spans="1:9">
      <c r="A14" t="s">
        <v>35</v>
      </c>
      <c r="B14">
        <v>414</v>
      </c>
      <c r="C14" s="120">
        <v>20</v>
      </c>
      <c r="D14" s="120">
        <v>20</v>
      </c>
      <c r="E14" s="120">
        <v>20</v>
      </c>
      <c r="F14" s="120">
        <v>20</v>
      </c>
      <c r="G14" s="120">
        <f t="shared" si="0"/>
        <v>80</v>
      </c>
      <c r="H14" s="120">
        <f t="shared" si="1"/>
        <v>0</v>
      </c>
    </row>
    <row r="15" spans="1:9">
      <c r="A15" t="s">
        <v>36</v>
      </c>
      <c r="B15">
        <v>348</v>
      </c>
      <c r="C15" s="120">
        <v>20</v>
      </c>
      <c r="D15" s="120">
        <v>20</v>
      </c>
      <c r="E15" s="120">
        <v>20</v>
      </c>
      <c r="F15" s="120">
        <v>20</v>
      </c>
      <c r="G15" s="120">
        <f t="shared" si="0"/>
        <v>80</v>
      </c>
      <c r="H15" s="120">
        <f t="shared" si="1"/>
        <v>0</v>
      </c>
    </row>
    <row r="16" spans="1:9">
      <c r="A16" t="s">
        <v>230</v>
      </c>
      <c r="B16">
        <v>395</v>
      </c>
      <c r="C16" s="120">
        <v>20</v>
      </c>
      <c r="D16" s="120">
        <v>20</v>
      </c>
      <c r="E16" s="120">
        <v>20</v>
      </c>
      <c r="F16" s="120">
        <v>20</v>
      </c>
      <c r="G16" s="120">
        <f t="shared" si="0"/>
        <v>80</v>
      </c>
      <c r="H16" s="120">
        <f t="shared" si="1"/>
        <v>0</v>
      </c>
    </row>
    <row r="17" spans="1:8">
      <c r="A17" t="s">
        <v>38</v>
      </c>
      <c r="B17">
        <v>439</v>
      </c>
      <c r="C17" s="120">
        <v>20</v>
      </c>
      <c r="D17" s="120">
        <v>20</v>
      </c>
      <c r="E17" s="120">
        <v>20</v>
      </c>
      <c r="F17" s="120">
        <v>20</v>
      </c>
      <c r="G17" s="120">
        <f t="shared" si="0"/>
        <v>80</v>
      </c>
      <c r="H17" s="120">
        <f t="shared" si="1"/>
        <v>0</v>
      </c>
    </row>
    <row r="18" spans="1:8">
      <c r="A18" t="s">
        <v>39</v>
      </c>
      <c r="B18">
        <v>419</v>
      </c>
      <c r="C18" s="120">
        <v>20</v>
      </c>
      <c r="D18" s="120">
        <v>20</v>
      </c>
      <c r="E18" s="120">
        <v>20</v>
      </c>
      <c r="F18" s="120">
        <v>20</v>
      </c>
      <c r="G18" s="120">
        <f t="shared" si="0"/>
        <v>80</v>
      </c>
      <c r="H18" s="120">
        <f t="shared" si="1"/>
        <v>0</v>
      </c>
    </row>
    <row r="19" spans="1:8">
      <c r="A19" t="s">
        <v>40</v>
      </c>
      <c r="B19">
        <v>343</v>
      </c>
      <c r="C19" s="120">
        <v>20</v>
      </c>
      <c r="D19" s="120">
        <v>20</v>
      </c>
      <c r="E19" s="120">
        <v>20</v>
      </c>
      <c r="F19" s="120">
        <v>20</v>
      </c>
      <c r="G19" s="120">
        <f t="shared" si="0"/>
        <v>80</v>
      </c>
      <c r="H19" s="120">
        <f t="shared" si="1"/>
        <v>0</v>
      </c>
    </row>
    <row r="20" spans="1:8">
      <c r="A20" t="s">
        <v>41</v>
      </c>
      <c r="B20">
        <v>431</v>
      </c>
      <c r="C20" s="120">
        <v>20</v>
      </c>
      <c r="D20" s="120">
        <v>20</v>
      </c>
      <c r="E20" s="120">
        <v>20</v>
      </c>
      <c r="F20" s="120">
        <v>20</v>
      </c>
      <c r="G20" s="120">
        <f t="shared" si="0"/>
        <v>80</v>
      </c>
      <c r="H20" s="120">
        <f t="shared" si="1"/>
        <v>0</v>
      </c>
    </row>
    <row r="21" spans="1:8">
      <c r="A21" t="s">
        <v>42</v>
      </c>
      <c r="B21">
        <v>347</v>
      </c>
      <c r="C21" s="120">
        <v>20</v>
      </c>
      <c r="D21" s="120">
        <v>20</v>
      </c>
      <c r="E21" s="120">
        <v>20</v>
      </c>
      <c r="F21" s="120">
        <v>20</v>
      </c>
      <c r="G21" s="120">
        <f t="shared" si="0"/>
        <v>80</v>
      </c>
      <c r="H21" s="120">
        <f t="shared" si="1"/>
        <v>0</v>
      </c>
    </row>
    <row r="22" spans="1:8">
      <c r="A22" t="s">
        <v>43</v>
      </c>
      <c r="B22">
        <v>410</v>
      </c>
      <c r="C22" s="120">
        <v>20</v>
      </c>
      <c r="D22" s="120">
        <v>20</v>
      </c>
      <c r="E22" s="166">
        <v>20</v>
      </c>
      <c r="F22" s="120">
        <v>20</v>
      </c>
      <c r="G22" s="120">
        <f t="shared" si="0"/>
        <v>80</v>
      </c>
      <c r="H22" s="120">
        <f>+G22-80</f>
        <v>0</v>
      </c>
    </row>
    <row r="23" spans="1:8">
      <c r="A23" t="s">
        <v>44</v>
      </c>
      <c r="B23">
        <v>418</v>
      </c>
      <c r="C23" s="120">
        <v>20</v>
      </c>
      <c r="D23" s="120">
        <v>20</v>
      </c>
      <c r="E23" s="120">
        <v>20</v>
      </c>
      <c r="F23" s="120">
        <v>20</v>
      </c>
      <c r="G23" s="120">
        <f t="shared" si="0"/>
        <v>80</v>
      </c>
      <c r="H23" s="120">
        <f>+G23-80</f>
        <v>0</v>
      </c>
    </row>
    <row r="24" spans="1:8">
      <c r="A24" t="s">
        <v>113</v>
      </c>
      <c r="B24">
        <v>411</v>
      </c>
      <c r="C24" s="120">
        <v>20</v>
      </c>
      <c r="D24" s="120">
        <v>20</v>
      </c>
      <c r="E24" s="120">
        <v>20</v>
      </c>
      <c r="F24" s="120">
        <v>20</v>
      </c>
      <c r="G24" s="120">
        <f>SUM(C24:F24)</f>
        <v>80</v>
      </c>
      <c r="H24" s="120">
        <f>+G24-80</f>
        <v>0</v>
      </c>
    </row>
    <row r="25" spans="1:8">
      <c r="A25" t="s">
        <v>347</v>
      </c>
      <c r="B25">
        <v>487</v>
      </c>
      <c r="C25" s="120">
        <v>20</v>
      </c>
      <c r="D25" s="120">
        <v>20</v>
      </c>
      <c r="E25" s="120">
        <v>20</v>
      </c>
      <c r="F25" s="120">
        <v>20</v>
      </c>
      <c r="G25" s="120">
        <f>SUM(C25:F25)</f>
        <v>80</v>
      </c>
      <c r="H25" s="120">
        <f>+G25-80</f>
        <v>0</v>
      </c>
    </row>
    <row r="26" spans="1:8">
      <c r="A26" t="s">
        <v>348</v>
      </c>
      <c r="B26">
        <v>411</v>
      </c>
      <c r="C26" s="120">
        <v>20</v>
      </c>
      <c r="D26" s="120">
        <v>20</v>
      </c>
      <c r="E26" s="120">
        <v>20</v>
      </c>
      <c r="F26" s="120">
        <v>20</v>
      </c>
      <c r="G26" s="120">
        <f>SUM(C26:F26)</f>
        <v>80</v>
      </c>
      <c r="H26" s="120">
        <f>+G26-80</f>
        <v>0</v>
      </c>
    </row>
    <row r="27" spans="1:8">
      <c r="A27" t="s">
        <v>47</v>
      </c>
      <c r="G27" s="120">
        <f>SUM(G4:G26)</f>
        <v>1840</v>
      </c>
      <c r="H27" s="120">
        <f>SUM(H4:H26)</f>
        <v>0</v>
      </c>
    </row>
  </sheetData>
  <autoFilter ref="A3:H25" xr:uid="{00000000-0009-0000-0000-000002000000}"/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49D21-CA40-4081-9243-1C0500CB6168}">
  <sheetPr>
    <tabColor rgb="FFFF0000"/>
  </sheetPr>
  <dimension ref="A1:I35"/>
  <sheetViews>
    <sheetView tabSelected="1" workbookViewId="0">
      <selection activeCell="P1" sqref="P1"/>
    </sheetView>
  </sheetViews>
  <sheetFormatPr defaultColWidth="8.88671875" defaultRowHeight="14.4"/>
  <cols>
    <col min="1" max="1" width="21.6640625" customWidth="1"/>
    <col min="8" max="8" width="12.5546875" customWidth="1"/>
  </cols>
  <sheetData>
    <row r="1" spans="1:9">
      <c r="A1" t="s">
        <v>514</v>
      </c>
      <c r="H1" s="38" t="s">
        <v>15</v>
      </c>
    </row>
    <row r="3" spans="1:9">
      <c r="A3" s="119" t="s">
        <v>16</v>
      </c>
      <c r="B3" s="119" t="s">
        <v>17</v>
      </c>
      <c r="C3" s="119" t="s">
        <v>18</v>
      </c>
      <c r="D3" s="119" t="s">
        <v>19</v>
      </c>
      <c r="E3" s="119" t="s">
        <v>20</v>
      </c>
      <c r="F3" s="119" t="s">
        <v>21</v>
      </c>
      <c r="G3" s="119" t="s">
        <v>22</v>
      </c>
      <c r="H3" s="119" t="s">
        <v>23</v>
      </c>
    </row>
    <row r="4" spans="1:9">
      <c r="A4" s="36" t="s">
        <v>24</v>
      </c>
      <c r="B4">
        <v>399</v>
      </c>
      <c r="C4" s="120">
        <v>20</v>
      </c>
      <c r="D4" s="120">
        <v>20</v>
      </c>
      <c r="E4" s="120">
        <v>20</v>
      </c>
      <c r="F4" s="120">
        <v>20</v>
      </c>
      <c r="G4" s="120">
        <f t="shared" ref="G4:G23" si="0">SUM(C4:F4)</f>
        <v>80</v>
      </c>
      <c r="H4" s="120">
        <f t="shared" ref="H4:H25" si="1">+G4-80</f>
        <v>0</v>
      </c>
      <c r="I4" s="197">
        <v>46056</v>
      </c>
    </row>
    <row r="5" spans="1:9">
      <c r="A5" s="36" t="s">
        <v>25</v>
      </c>
      <c r="B5">
        <v>351</v>
      </c>
      <c r="C5" s="120">
        <v>20</v>
      </c>
      <c r="D5" s="120">
        <v>20</v>
      </c>
      <c r="E5" s="120">
        <v>20</v>
      </c>
      <c r="F5" s="120">
        <v>20</v>
      </c>
      <c r="G5" s="120">
        <f t="shared" si="0"/>
        <v>80</v>
      </c>
      <c r="H5" s="120">
        <f t="shared" si="1"/>
        <v>0</v>
      </c>
      <c r="I5" s="197">
        <v>46076</v>
      </c>
    </row>
    <row r="6" spans="1:9">
      <c r="A6" s="36" t="s">
        <v>26</v>
      </c>
      <c r="B6">
        <v>361</v>
      </c>
      <c r="C6" s="120">
        <v>20</v>
      </c>
      <c r="D6" s="120">
        <v>20</v>
      </c>
      <c r="E6" s="120"/>
      <c r="F6" s="120"/>
      <c r="G6" s="120">
        <f t="shared" si="0"/>
        <v>40</v>
      </c>
      <c r="H6" s="120">
        <f t="shared" si="1"/>
        <v>-40</v>
      </c>
      <c r="I6" s="197">
        <v>46256</v>
      </c>
    </row>
    <row r="7" spans="1:9">
      <c r="A7" s="36" t="s">
        <v>27</v>
      </c>
      <c r="B7">
        <v>365</v>
      </c>
      <c r="C7" s="120">
        <v>20</v>
      </c>
      <c r="D7" s="120">
        <v>20</v>
      </c>
      <c r="E7" s="120">
        <v>20</v>
      </c>
      <c r="F7" s="120">
        <v>20</v>
      </c>
      <c r="G7" s="120">
        <f t="shared" si="0"/>
        <v>80</v>
      </c>
      <c r="H7" s="120">
        <f t="shared" si="1"/>
        <v>0</v>
      </c>
      <c r="I7" s="197">
        <v>46063</v>
      </c>
    </row>
    <row r="8" spans="1:9">
      <c r="A8" s="36" t="s">
        <v>28</v>
      </c>
      <c r="B8">
        <v>398</v>
      </c>
      <c r="C8" s="120">
        <v>20</v>
      </c>
      <c r="D8" s="120">
        <v>20</v>
      </c>
      <c r="E8" s="120">
        <v>20</v>
      </c>
      <c r="F8" s="120">
        <v>20</v>
      </c>
      <c r="G8" s="120">
        <f t="shared" si="0"/>
        <v>80</v>
      </c>
      <c r="H8" s="120">
        <f t="shared" si="1"/>
        <v>0</v>
      </c>
      <c r="I8" t="s">
        <v>506</v>
      </c>
    </row>
    <row r="9" spans="1:9">
      <c r="A9" s="193" t="s">
        <v>29</v>
      </c>
      <c r="B9">
        <v>423</v>
      </c>
      <c r="C9" s="120">
        <v>20</v>
      </c>
      <c r="D9" s="120">
        <v>20</v>
      </c>
      <c r="E9" s="120"/>
      <c r="F9" s="120"/>
      <c r="G9" s="120">
        <f t="shared" si="0"/>
        <v>40</v>
      </c>
      <c r="H9" s="120">
        <f t="shared" si="1"/>
        <v>-40</v>
      </c>
      <c r="I9" s="197">
        <v>46069</v>
      </c>
    </row>
    <row r="10" spans="1:9">
      <c r="A10" s="194" t="s">
        <v>474</v>
      </c>
      <c r="B10">
        <v>322</v>
      </c>
      <c r="C10" s="120">
        <v>20</v>
      </c>
      <c r="D10" s="120">
        <v>20</v>
      </c>
      <c r="E10" s="120">
        <v>20</v>
      </c>
      <c r="F10" s="120">
        <v>20</v>
      </c>
      <c r="G10" s="120">
        <f t="shared" si="0"/>
        <v>80</v>
      </c>
      <c r="H10" s="120">
        <f t="shared" si="1"/>
        <v>0</v>
      </c>
      <c r="I10" s="197">
        <v>46129</v>
      </c>
    </row>
    <row r="11" spans="1:9">
      <c r="A11" s="36" t="s">
        <v>31</v>
      </c>
      <c r="B11">
        <v>403</v>
      </c>
      <c r="C11" s="120">
        <v>20</v>
      </c>
      <c r="D11" s="120">
        <v>20</v>
      </c>
      <c r="E11" s="120">
        <v>20</v>
      </c>
      <c r="F11" s="120">
        <v>20</v>
      </c>
      <c r="G11" s="120">
        <f t="shared" si="0"/>
        <v>80</v>
      </c>
      <c r="H11" s="120">
        <f t="shared" si="1"/>
        <v>0</v>
      </c>
      <c r="I11" s="197">
        <v>46220</v>
      </c>
    </row>
    <row r="12" spans="1:9">
      <c r="A12" s="36" t="s">
        <v>33</v>
      </c>
      <c r="B12">
        <v>387</v>
      </c>
      <c r="C12" s="120">
        <v>20</v>
      </c>
      <c r="D12" s="120">
        <v>20</v>
      </c>
      <c r="E12" s="120">
        <v>20</v>
      </c>
      <c r="F12" s="120">
        <v>20</v>
      </c>
      <c r="G12" s="120">
        <f t="shared" si="0"/>
        <v>80</v>
      </c>
      <c r="H12" s="120">
        <f t="shared" si="1"/>
        <v>0</v>
      </c>
      <c r="I12" s="38"/>
    </row>
    <row r="13" spans="1:9">
      <c r="A13" t="s">
        <v>34</v>
      </c>
      <c r="B13">
        <v>402</v>
      </c>
      <c r="C13" s="120"/>
      <c r="D13" s="120"/>
      <c r="E13" s="120"/>
      <c r="F13" s="120"/>
      <c r="G13" s="120">
        <f t="shared" si="0"/>
        <v>0</v>
      </c>
      <c r="H13" s="120">
        <f t="shared" si="1"/>
        <v>-80</v>
      </c>
    </row>
    <row r="14" spans="1:9">
      <c r="A14" t="s">
        <v>35</v>
      </c>
      <c r="B14">
        <v>414</v>
      </c>
      <c r="C14" s="120"/>
      <c r="D14" s="120"/>
      <c r="E14" s="120"/>
      <c r="F14" s="120"/>
      <c r="G14" s="120">
        <f t="shared" si="0"/>
        <v>0</v>
      </c>
      <c r="H14" s="120">
        <f t="shared" si="1"/>
        <v>-80</v>
      </c>
    </row>
    <row r="15" spans="1:9">
      <c r="A15" t="s">
        <v>36</v>
      </c>
      <c r="B15">
        <v>348</v>
      </c>
      <c r="C15" s="120"/>
      <c r="D15" s="120"/>
      <c r="E15" s="120"/>
      <c r="F15" s="120"/>
      <c r="G15" s="120">
        <f t="shared" si="0"/>
        <v>0</v>
      </c>
      <c r="H15" s="120">
        <f t="shared" si="1"/>
        <v>-80</v>
      </c>
    </row>
    <row r="16" spans="1:9">
      <c r="A16" s="36" t="s">
        <v>230</v>
      </c>
      <c r="B16">
        <v>395</v>
      </c>
      <c r="C16" s="120">
        <v>20</v>
      </c>
      <c r="D16" s="120">
        <v>20</v>
      </c>
      <c r="E16" s="120">
        <v>20</v>
      </c>
      <c r="F16" s="120"/>
      <c r="G16" s="120">
        <f t="shared" si="0"/>
        <v>60</v>
      </c>
      <c r="H16" s="120">
        <f t="shared" si="1"/>
        <v>-20</v>
      </c>
      <c r="I16" s="197">
        <v>46220</v>
      </c>
    </row>
    <row r="17" spans="1:9">
      <c r="A17" s="36" t="s">
        <v>38</v>
      </c>
      <c r="B17">
        <v>439</v>
      </c>
      <c r="C17" s="120">
        <v>20</v>
      </c>
      <c r="D17" s="120">
        <v>20</v>
      </c>
      <c r="E17" s="120">
        <v>20</v>
      </c>
      <c r="F17" s="120">
        <v>20</v>
      </c>
      <c r="G17" s="120">
        <f t="shared" si="0"/>
        <v>80</v>
      </c>
      <c r="H17" s="120">
        <f t="shared" si="1"/>
        <v>0</v>
      </c>
      <c r="I17" s="197">
        <v>46235</v>
      </c>
    </row>
    <row r="18" spans="1:9">
      <c r="A18" s="36" t="s">
        <v>39</v>
      </c>
      <c r="B18">
        <v>419</v>
      </c>
      <c r="C18" s="120">
        <v>20</v>
      </c>
      <c r="D18" s="120">
        <v>20</v>
      </c>
      <c r="E18" s="120">
        <v>20</v>
      </c>
      <c r="F18" s="120">
        <v>20</v>
      </c>
      <c r="G18" s="120">
        <f t="shared" si="0"/>
        <v>80</v>
      </c>
      <c r="H18" s="120">
        <f t="shared" si="1"/>
        <v>0</v>
      </c>
      <c r="I18" s="197">
        <v>46056</v>
      </c>
    </row>
    <row r="19" spans="1:9">
      <c r="A19" s="36" t="s">
        <v>40</v>
      </c>
      <c r="B19">
        <v>343</v>
      </c>
      <c r="C19" s="120">
        <v>20</v>
      </c>
      <c r="D19" s="120">
        <v>20</v>
      </c>
      <c r="E19" s="120"/>
      <c r="F19" s="120"/>
      <c r="G19" s="120">
        <f t="shared" si="0"/>
        <v>40</v>
      </c>
      <c r="H19" s="120">
        <f t="shared" si="1"/>
        <v>-40</v>
      </c>
      <c r="I19" s="197">
        <v>46058</v>
      </c>
    </row>
    <row r="20" spans="1:9">
      <c r="A20" s="36" t="s">
        <v>41</v>
      </c>
      <c r="B20">
        <v>431</v>
      </c>
      <c r="C20" s="120">
        <v>20</v>
      </c>
      <c r="D20" s="120">
        <v>20</v>
      </c>
      <c r="E20" s="120">
        <v>20</v>
      </c>
      <c r="F20" s="120">
        <v>20</v>
      </c>
      <c r="G20" s="120">
        <f t="shared" si="0"/>
        <v>80</v>
      </c>
      <c r="H20" s="120">
        <f t="shared" si="1"/>
        <v>0</v>
      </c>
    </row>
    <row r="21" spans="1:9">
      <c r="A21" t="s">
        <v>42</v>
      </c>
      <c r="B21">
        <v>347</v>
      </c>
      <c r="C21" s="120"/>
      <c r="D21" s="120"/>
      <c r="E21" s="120"/>
      <c r="F21" s="120"/>
      <c r="G21" s="120">
        <f t="shared" si="0"/>
        <v>0</v>
      </c>
      <c r="H21" s="120">
        <f t="shared" si="1"/>
        <v>-80</v>
      </c>
    </row>
    <row r="22" spans="1:9">
      <c r="A22" s="36" t="s">
        <v>43</v>
      </c>
      <c r="B22">
        <v>410</v>
      </c>
      <c r="C22" s="120">
        <v>20</v>
      </c>
      <c r="D22" s="120">
        <v>20</v>
      </c>
      <c r="E22" s="166"/>
      <c r="F22" s="120"/>
      <c r="G22" s="120">
        <f t="shared" si="0"/>
        <v>40</v>
      </c>
      <c r="H22" s="120">
        <f t="shared" si="1"/>
        <v>-40</v>
      </c>
      <c r="I22" t="s">
        <v>506</v>
      </c>
    </row>
    <row r="23" spans="1:9">
      <c r="A23" t="s">
        <v>44</v>
      </c>
      <c r="B23">
        <v>418</v>
      </c>
      <c r="C23" s="120"/>
      <c r="D23" s="120"/>
      <c r="E23" s="120"/>
      <c r="F23" s="120"/>
      <c r="G23" s="120">
        <f t="shared" si="0"/>
        <v>0</v>
      </c>
      <c r="H23" s="120">
        <f t="shared" si="1"/>
        <v>-80</v>
      </c>
    </row>
    <row r="24" spans="1:9">
      <c r="A24" s="36" t="s">
        <v>113</v>
      </c>
      <c r="B24">
        <v>411</v>
      </c>
      <c r="C24" s="120">
        <v>20</v>
      </c>
      <c r="D24" s="120">
        <v>20</v>
      </c>
      <c r="E24" s="120">
        <v>20</v>
      </c>
      <c r="F24" s="120">
        <v>20</v>
      </c>
      <c r="G24" s="120">
        <f>SUM(C24:F24)</f>
        <v>80</v>
      </c>
      <c r="H24" s="120">
        <f t="shared" si="1"/>
        <v>0</v>
      </c>
      <c r="I24" s="197">
        <v>46064</v>
      </c>
    </row>
    <row r="25" spans="1:9">
      <c r="A25" t="s">
        <v>347</v>
      </c>
      <c r="B25">
        <v>487</v>
      </c>
      <c r="C25" s="120"/>
      <c r="D25" s="120"/>
      <c r="E25" s="120"/>
      <c r="F25" s="120"/>
      <c r="G25" s="120">
        <f>SUM(C25:F25)</f>
        <v>0</v>
      </c>
      <c r="H25" s="120">
        <f t="shared" si="1"/>
        <v>-80</v>
      </c>
    </row>
    <row r="26" spans="1:9">
      <c r="A26" t="s">
        <v>348</v>
      </c>
      <c r="B26">
        <v>411</v>
      </c>
      <c r="C26" s="120"/>
      <c r="D26" s="120"/>
      <c r="E26" s="120"/>
      <c r="F26" s="120"/>
      <c r="G26" s="120">
        <f>SUM(C26:F26)</f>
        <v>0</v>
      </c>
      <c r="H26" s="120">
        <f t="shared" ref="H26" si="2">+G26-80</f>
        <v>-80</v>
      </c>
    </row>
    <row r="27" spans="1:9">
      <c r="A27" s="199" t="s">
        <v>47</v>
      </c>
      <c r="B27" s="199"/>
      <c r="C27" s="199"/>
      <c r="D27" s="199"/>
      <c r="E27" s="199"/>
      <c r="F27" s="199"/>
      <c r="G27" s="200">
        <f>SUM(G4:G26)</f>
        <v>1100</v>
      </c>
      <c r="H27" s="120">
        <f>SUM(H4:H26)</f>
        <v>-740</v>
      </c>
    </row>
    <row r="28" spans="1:9">
      <c r="A28" s="202" t="s">
        <v>507</v>
      </c>
    </row>
    <row r="29" spans="1:9">
      <c r="A29" t="s">
        <v>508</v>
      </c>
      <c r="B29" s="120">
        <v>50</v>
      </c>
      <c r="C29" t="s">
        <v>509</v>
      </c>
      <c r="E29" t="s">
        <v>512</v>
      </c>
    </row>
    <row r="30" spans="1:9">
      <c r="A30" t="s">
        <v>113</v>
      </c>
      <c r="B30" s="120">
        <v>60</v>
      </c>
      <c r="C30" t="s">
        <v>509</v>
      </c>
      <c r="E30" t="s">
        <v>512</v>
      </c>
    </row>
    <row r="31" spans="1:9">
      <c r="A31" t="s">
        <v>27</v>
      </c>
      <c r="B31" s="198">
        <v>423.36</v>
      </c>
      <c r="C31" t="s">
        <v>510</v>
      </c>
      <c r="E31" s="198">
        <v>428.66</v>
      </c>
      <c r="F31" t="s">
        <v>509</v>
      </c>
    </row>
    <row r="32" spans="1:9">
      <c r="B32" s="120">
        <v>22</v>
      </c>
      <c r="C32" t="s">
        <v>511</v>
      </c>
      <c r="E32" s="198">
        <v>86.76</v>
      </c>
      <c r="F32" t="s">
        <v>515</v>
      </c>
      <c r="G32" s="198" t="s">
        <v>118</v>
      </c>
      <c r="H32" s="198">
        <v>960.78</v>
      </c>
      <c r="I32" t="s">
        <v>513</v>
      </c>
    </row>
    <row r="33" spans="2:2">
      <c r="B33" s="198"/>
    </row>
    <row r="34" spans="2:2">
      <c r="B34" s="201"/>
    </row>
    <row r="35" spans="2:2">
      <c r="B35" s="198"/>
    </row>
  </sheetData>
  <autoFilter ref="A3:H25" xr:uid="{00000000-0009-0000-0000-000002000000}"/>
  <pageMargins left="0.75" right="0.75" top="1" bottom="1" header="0.5" footer="0.5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C21"/>
  <sheetViews>
    <sheetView topLeftCell="A11" zoomScale="60" zoomScaleNormal="60" workbookViewId="0">
      <selection activeCell="M15" sqref="M15"/>
    </sheetView>
  </sheetViews>
  <sheetFormatPr defaultColWidth="9" defaultRowHeight="14.4"/>
  <cols>
    <col min="1" max="1" width="33.109375" customWidth="1"/>
    <col min="2" max="2" width="43.5546875" customWidth="1"/>
    <col min="3" max="3" width="18.33203125" customWidth="1"/>
    <col min="4" max="4" width="16.44140625" customWidth="1"/>
    <col min="5" max="5" width="19.6640625" customWidth="1"/>
    <col min="7" max="7" width="37.5546875" customWidth="1"/>
    <col min="8" max="8" width="12.33203125" customWidth="1"/>
    <col min="10" max="10" width="33.44140625" customWidth="1"/>
    <col min="11" max="11" width="23.88671875" customWidth="1"/>
    <col min="12" max="12" width="38.33203125" customWidth="1"/>
    <col min="14" max="14" width="37.88671875" customWidth="1"/>
    <col min="15" max="15" width="31.33203125" customWidth="1"/>
  </cols>
  <sheetData>
    <row r="1" spans="1:81">
      <c r="A1" s="61"/>
      <c r="B1" s="61"/>
      <c r="C1" s="61"/>
      <c r="D1" s="61"/>
      <c r="E1" s="61"/>
      <c r="F1" s="61"/>
      <c r="G1" s="61"/>
      <c r="H1" s="61"/>
      <c r="I1" s="114"/>
      <c r="J1" s="61"/>
      <c r="K1" s="61"/>
    </row>
    <row r="2" spans="1:81" ht="154.94999999999999" customHeight="1">
      <c r="A2" s="205" t="s">
        <v>48</v>
      </c>
      <c r="B2" s="205"/>
      <c r="C2" s="205"/>
      <c r="D2" s="205"/>
      <c r="E2" s="205"/>
      <c r="F2" s="205"/>
      <c r="G2" s="205"/>
      <c r="H2" s="205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</row>
    <row r="3" spans="1:81" ht="51.6">
      <c r="A3" s="61"/>
      <c r="B3" s="62"/>
      <c r="C3" s="207">
        <v>2023</v>
      </c>
      <c r="D3" s="207"/>
      <c r="E3" s="207"/>
      <c r="F3" s="207"/>
      <c r="G3" s="207"/>
      <c r="H3" s="207"/>
      <c r="I3" s="115"/>
      <c r="J3" s="207">
        <v>2024</v>
      </c>
      <c r="K3" s="207"/>
      <c r="L3" s="207"/>
      <c r="M3" s="207"/>
      <c r="N3" s="207"/>
      <c r="O3" s="207"/>
    </row>
    <row r="4" spans="1:81" ht="114.6" customHeight="1">
      <c r="A4" s="61"/>
      <c r="B4" s="63" t="s">
        <v>49</v>
      </c>
      <c r="C4" s="64" t="s">
        <v>50</v>
      </c>
      <c r="D4" s="65" t="s">
        <v>51</v>
      </c>
      <c r="E4" s="66" t="s">
        <v>52</v>
      </c>
      <c r="F4" s="67"/>
      <c r="G4" s="204" t="s">
        <v>53</v>
      </c>
      <c r="H4" s="204"/>
      <c r="I4" s="116"/>
      <c r="J4" s="64" t="s">
        <v>54</v>
      </c>
      <c r="K4" s="65" t="s">
        <v>55</v>
      </c>
      <c r="L4" s="66" t="s">
        <v>56</v>
      </c>
      <c r="M4" s="67"/>
      <c r="N4" s="204" t="s">
        <v>57</v>
      </c>
      <c r="O4" s="204"/>
    </row>
    <row r="5" spans="1:81" ht="40.950000000000003" customHeight="1">
      <c r="A5" s="61"/>
      <c r="B5" s="69"/>
      <c r="C5" s="70">
        <v>3462</v>
      </c>
      <c r="D5" s="71">
        <v>1068</v>
      </c>
      <c r="E5" s="72">
        <v>2394</v>
      </c>
      <c r="F5" s="67"/>
      <c r="G5" s="73" t="s">
        <v>58</v>
      </c>
      <c r="H5" s="74">
        <v>980</v>
      </c>
      <c r="I5" s="116"/>
      <c r="J5" s="70">
        <v>4975</v>
      </c>
      <c r="K5" s="71">
        <v>0</v>
      </c>
      <c r="L5" s="72">
        <v>0</v>
      </c>
      <c r="M5" s="67"/>
      <c r="N5" s="73" t="s">
        <v>226</v>
      </c>
      <c r="O5" s="74">
        <v>980</v>
      </c>
    </row>
    <row r="6" spans="1:81" ht="43.95" customHeight="1">
      <c r="A6" s="75"/>
      <c r="B6" s="75"/>
      <c r="C6" s="76"/>
      <c r="D6" s="76"/>
      <c r="E6" s="76"/>
      <c r="F6" s="67"/>
      <c r="G6" s="77" t="s">
        <v>59</v>
      </c>
      <c r="H6" s="78">
        <v>49</v>
      </c>
      <c r="I6" s="116"/>
      <c r="J6" s="76"/>
      <c r="K6" s="76"/>
      <c r="L6" s="76"/>
      <c r="M6" s="67"/>
      <c r="N6" s="77" t="s">
        <v>59</v>
      </c>
      <c r="O6" s="78">
        <v>23</v>
      </c>
    </row>
    <row r="7" spans="1:81" ht="25.8">
      <c r="A7" s="79" t="s">
        <v>60</v>
      </c>
      <c r="B7" s="79" t="s">
        <v>61</v>
      </c>
      <c r="C7" s="80"/>
      <c r="D7" s="80"/>
      <c r="E7" s="80"/>
      <c r="F7" s="81"/>
      <c r="G7" s="82" t="s">
        <v>62</v>
      </c>
      <c r="H7" s="83">
        <v>0</v>
      </c>
      <c r="I7" s="116"/>
      <c r="J7" s="80"/>
      <c r="K7" s="80"/>
      <c r="L7" s="80"/>
      <c r="M7" s="81"/>
      <c r="N7" s="82" t="s">
        <v>62</v>
      </c>
      <c r="O7" s="83">
        <v>0</v>
      </c>
    </row>
    <row r="8" spans="1:81" ht="49.2" customHeight="1">
      <c r="A8" s="61"/>
      <c r="B8" s="84" t="s">
        <v>63</v>
      </c>
      <c r="C8" s="85" t="s">
        <v>64</v>
      </c>
      <c r="D8" s="85" t="s">
        <v>65</v>
      </c>
      <c r="E8" s="85" t="s">
        <v>66</v>
      </c>
      <c r="F8" s="81"/>
      <c r="G8" s="86" t="s">
        <v>67</v>
      </c>
      <c r="H8" s="87">
        <v>3920</v>
      </c>
      <c r="I8" s="116"/>
      <c r="J8" s="85" t="s">
        <v>64</v>
      </c>
      <c r="K8" s="85" t="s">
        <v>65</v>
      </c>
      <c r="L8" s="85" t="s">
        <v>66</v>
      </c>
      <c r="M8" s="81"/>
      <c r="N8" s="86" t="s">
        <v>67</v>
      </c>
      <c r="O8" s="87">
        <v>1840</v>
      </c>
    </row>
    <row r="9" spans="1:81" ht="160.19999999999999" customHeight="1">
      <c r="A9" s="88" t="s">
        <v>68</v>
      </c>
      <c r="B9" s="89" t="s">
        <v>69</v>
      </c>
      <c r="C9" s="90">
        <v>650</v>
      </c>
      <c r="D9" s="90">
        <f>327+15</f>
        <v>342</v>
      </c>
      <c r="E9" s="91">
        <f>C9-D9</f>
        <v>308</v>
      </c>
      <c r="F9" s="81"/>
      <c r="G9" s="92"/>
      <c r="H9" s="92"/>
      <c r="I9" s="117"/>
      <c r="J9" s="90"/>
      <c r="K9" s="90"/>
      <c r="L9" s="91">
        <f>J9-K9</f>
        <v>0</v>
      </c>
      <c r="M9" s="81"/>
      <c r="N9" s="92"/>
      <c r="O9" s="92"/>
    </row>
    <row r="10" spans="1:81" ht="160.94999999999999" customHeight="1">
      <c r="A10" s="88" t="s">
        <v>70</v>
      </c>
      <c r="B10" s="89" t="s">
        <v>71</v>
      </c>
      <c r="C10" s="90">
        <v>132</v>
      </c>
      <c r="D10" s="90">
        <f>76.8+'Q3-2023'!G11</f>
        <v>122.88</v>
      </c>
      <c r="E10" s="91">
        <f t="shared" ref="E10:E18" si="0">C10-D10</f>
        <v>9.1200000000000045</v>
      </c>
      <c r="F10" s="81"/>
      <c r="G10" s="204" t="s">
        <v>72</v>
      </c>
      <c r="H10" s="204"/>
      <c r="I10" s="116"/>
      <c r="J10" s="90"/>
      <c r="K10" s="90"/>
      <c r="L10" s="91">
        <f t="shared" ref="L10:L18" si="1">J10-K10</f>
        <v>0</v>
      </c>
      <c r="M10" s="81"/>
      <c r="N10" s="204" t="s">
        <v>72</v>
      </c>
      <c r="O10" s="204"/>
    </row>
    <row r="11" spans="1:81" ht="85.2" customHeight="1">
      <c r="A11" s="88" t="s">
        <v>73</v>
      </c>
      <c r="B11" s="93" t="s">
        <v>74</v>
      </c>
      <c r="C11" s="90">
        <v>50</v>
      </c>
      <c r="D11" s="90">
        <v>99</v>
      </c>
      <c r="E11" s="91">
        <f t="shared" si="0"/>
        <v>-49</v>
      </c>
      <c r="F11" s="81"/>
      <c r="G11" s="73" t="s">
        <v>75</v>
      </c>
      <c r="H11" s="74">
        <v>1660</v>
      </c>
      <c r="I11" s="116"/>
      <c r="J11" s="90"/>
      <c r="K11" s="90"/>
      <c r="L11" s="91">
        <f t="shared" si="1"/>
        <v>0</v>
      </c>
      <c r="M11" s="81"/>
      <c r="N11" s="73" t="s">
        <v>75</v>
      </c>
      <c r="O11" s="74">
        <v>0</v>
      </c>
    </row>
    <row r="12" spans="1:81" ht="181.2" customHeight="1">
      <c r="A12" s="88" t="s">
        <v>76</v>
      </c>
      <c r="B12" s="89" t="s">
        <v>77</v>
      </c>
      <c r="C12" s="94">
        <v>165</v>
      </c>
      <c r="D12" s="90">
        <f>'Q2-2023'!G14+SUM('Q3-2023'!G12,'Q3-2023'!G15,'Q3-2023'!G35,'Q3-2023'!G43)</f>
        <v>325.83999999999997</v>
      </c>
      <c r="E12" s="91">
        <f t="shared" si="0"/>
        <v>-160.83999999999997</v>
      </c>
      <c r="F12" s="81"/>
      <c r="G12" s="77" t="s">
        <v>78</v>
      </c>
      <c r="H12" s="78">
        <v>24</v>
      </c>
      <c r="I12" s="116"/>
      <c r="J12" s="94"/>
      <c r="K12" s="90"/>
      <c r="L12" s="91">
        <f t="shared" si="1"/>
        <v>0</v>
      </c>
      <c r="M12" s="81"/>
      <c r="N12" s="77" t="s">
        <v>78</v>
      </c>
      <c r="O12" s="78">
        <v>0</v>
      </c>
    </row>
    <row r="13" spans="1:81" ht="162" customHeight="1">
      <c r="A13" s="88" t="s">
        <v>79</v>
      </c>
      <c r="B13" s="89" t="s">
        <v>80</v>
      </c>
      <c r="C13" s="90">
        <v>2075</v>
      </c>
      <c r="D13" s="90">
        <f>'Q2-2023'!G9+'Q2-2023'!G10+SUM('Q3-2023'!G7,'Q3-2023'!G10,'Q3-2023'!G20,'Q3-2023'!G22,'Q3-2023'!G27,'Q3-2023'!G29,'Q3-2023'!G33,'Q3-2023'!G34,'Q3-2023'!G36,'Q3-2023'!G37,'Q3-2023'!G38,'Q3-2023'!G42,'Q3-2023'!G44,'Q3-2023'!G45,'Q3-2023'!G48)</f>
        <v>2158.87</v>
      </c>
      <c r="E13" s="91">
        <f t="shared" si="0"/>
        <v>-83.869999999999891</v>
      </c>
      <c r="F13" s="81"/>
      <c r="G13" s="82" t="s">
        <v>62</v>
      </c>
      <c r="H13" s="83">
        <v>2000</v>
      </c>
      <c r="I13" s="116"/>
      <c r="J13" s="90"/>
      <c r="K13" s="90"/>
      <c r="L13" s="91">
        <f t="shared" si="1"/>
        <v>0</v>
      </c>
      <c r="M13" s="81"/>
      <c r="N13" s="82" t="s">
        <v>62</v>
      </c>
      <c r="O13" s="83">
        <v>0</v>
      </c>
    </row>
    <row r="14" spans="1:81" ht="105" customHeight="1">
      <c r="A14" s="88" t="s">
        <v>81</v>
      </c>
      <c r="B14" s="95" t="s">
        <v>82</v>
      </c>
      <c r="C14" s="94">
        <v>225</v>
      </c>
      <c r="D14" s="90">
        <f>SUM('Q2-2023'!G12)+SUM('Q3-2023'!G14,'Q3-2023'!G18,'Q3-2023'!G21,'Q3-2023'!G25)</f>
        <v>316.93</v>
      </c>
      <c r="E14" s="91">
        <f t="shared" si="0"/>
        <v>-91.93</v>
      </c>
      <c r="F14" s="81"/>
      <c r="G14" s="96" t="s">
        <v>83</v>
      </c>
      <c r="H14" s="97">
        <v>3660</v>
      </c>
      <c r="I14" s="116"/>
      <c r="J14" s="94"/>
      <c r="K14" s="90"/>
      <c r="L14" s="91">
        <f t="shared" si="1"/>
        <v>0</v>
      </c>
      <c r="M14" s="81"/>
      <c r="N14" s="96" t="s">
        <v>83</v>
      </c>
      <c r="O14" s="97">
        <v>0</v>
      </c>
    </row>
    <row r="15" spans="1:81" ht="196.2" customHeight="1">
      <c r="A15" s="88" t="s">
        <v>84</v>
      </c>
      <c r="B15" s="89" t="s">
        <v>85</v>
      </c>
      <c r="C15" s="90">
        <v>165</v>
      </c>
      <c r="D15" s="90">
        <v>195.75</v>
      </c>
      <c r="E15" s="91">
        <f t="shared" si="0"/>
        <v>-30.75</v>
      </c>
      <c r="F15" s="81"/>
      <c r="G15" s="68" t="s">
        <v>86</v>
      </c>
      <c r="H15" s="98"/>
      <c r="I15" s="116"/>
      <c r="J15" s="90"/>
      <c r="K15" s="90"/>
      <c r="L15" s="91">
        <f t="shared" si="1"/>
        <v>0</v>
      </c>
      <c r="M15" s="81"/>
      <c r="N15" s="68" t="s">
        <v>86</v>
      </c>
      <c r="O15" s="98"/>
    </row>
    <row r="16" spans="1:81" ht="104.4" customHeight="1">
      <c r="A16" s="88" t="s">
        <v>87</v>
      </c>
      <c r="B16" s="89" t="s">
        <v>88</v>
      </c>
      <c r="C16" s="90">
        <v>115</v>
      </c>
      <c r="D16" s="90">
        <v>115</v>
      </c>
      <c r="E16" s="91">
        <f t="shared" si="0"/>
        <v>0</v>
      </c>
      <c r="F16" s="81"/>
      <c r="G16" s="73" t="s">
        <v>89</v>
      </c>
      <c r="H16" s="74">
        <v>3920</v>
      </c>
      <c r="I16" s="118"/>
      <c r="J16" s="90"/>
      <c r="K16" s="90"/>
      <c r="L16" s="91">
        <f t="shared" si="1"/>
        <v>0</v>
      </c>
      <c r="M16" s="81"/>
      <c r="N16" s="73" t="s">
        <v>89</v>
      </c>
      <c r="O16" s="74">
        <v>0</v>
      </c>
    </row>
    <row r="17" spans="1:15" ht="23.4">
      <c r="A17" s="61"/>
      <c r="B17" s="99"/>
      <c r="C17" s="100"/>
      <c r="D17" s="100"/>
      <c r="E17" s="91">
        <f t="shared" si="0"/>
        <v>0</v>
      </c>
      <c r="F17" s="81"/>
      <c r="G17" s="101" t="s">
        <v>90</v>
      </c>
      <c r="H17" s="102">
        <v>3660</v>
      </c>
      <c r="I17" s="117"/>
      <c r="J17" s="100"/>
      <c r="K17" s="100"/>
      <c r="L17" s="100">
        <f t="shared" si="1"/>
        <v>0</v>
      </c>
      <c r="M17" s="81"/>
      <c r="N17" s="101" t="s">
        <v>90</v>
      </c>
      <c r="O17" s="102">
        <v>0</v>
      </c>
    </row>
    <row r="18" spans="1:15" ht="25.8">
      <c r="A18" s="61"/>
      <c r="B18" s="103" t="s">
        <v>47</v>
      </c>
      <c r="C18" s="104">
        <v>3577</v>
      </c>
      <c r="D18" s="104">
        <v>3677</v>
      </c>
      <c r="E18" s="91">
        <f t="shared" si="0"/>
        <v>-100</v>
      </c>
      <c r="F18" s="81"/>
      <c r="G18" s="105" t="s">
        <v>66</v>
      </c>
      <c r="H18" s="106">
        <v>-2520</v>
      </c>
      <c r="I18" s="116"/>
      <c r="J18" s="104">
        <v>3577</v>
      </c>
      <c r="K18" s="104">
        <v>913.55</v>
      </c>
      <c r="L18" s="104">
        <f t="shared" si="1"/>
        <v>2663.45</v>
      </c>
      <c r="M18" s="81"/>
      <c r="N18" s="105" t="s">
        <v>66</v>
      </c>
      <c r="O18" s="106">
        <v>-2520</v>
      </c>
    </row>
    <row r="19" spans="1:15" ht="23.4">
      <c r="A19" s="61" t="s">
        <v>91</v>
      </c>
      <c r="B19" s="107" t="s">
        <v>92</v>
      </c>
      <c r="C19" s="108"/>
      <c r="D19" s="108"/>
      <c r="E19" s="91"/>
      <c r="F19" s="81"/>
      <c r="G19" s="109"/>
      <c r="H19" s="110"/>
      <c r="I19" s="116"/>
      <c r="J19" s="116"/>
      <c r="K19" s="61"/>
    </row>
    <row r="20" spans="1:15" ht="23.4">
      <c r="A20" s="61" t="s">
        <v>93</v>
      </c>
      <c r="B20" s="111" t="s">
        <v>94</v>
      </c>
      <c r="C20" s="112"/>
      <c r="D20" s="112"/>
      <c r="E20" s="91"/>
      <c r="F20" s="81"/>
      <c r="G20" s="109"/>
      <c r="H20" s="110"/>
      <c r="I20" s="116"/>
      <c r="J20" s="116"/>
      <c r="K20" s="61"/>
    </row>
    <row r="21" spans="1:15" ht="18">
      <c r="A21" s="61"/>
      <c r="B21" s="113" t="s">
        <v>95</v>
      </c>
      <c r="C21" s="61"/>
      <c r="D21" s="61"/>
      <c r="E21" s="61"/>
      <c r="F21" s="61"/>
      <c r="G21" s="61"/>
      <c r="H21" s="61"/>
      <c r="I21" s="114"/>
      <c r="J21" s="61"/>
      <c r="K21" s="61"/>
    </row>
  </sheetData>
  <mergeCells count="8">
    <mergeCell ref="G10:H10"/>
    <mergeCell ref="N10:O10"/>
    <mergeCell ref="A2:H2"/>
    <mergeCell ref="I2:CC2"/>
    <mergeCell ref="C3:H3"/>
    <mergeCell ref="J3:O3"/>
    <mergeCell ref="G4:H4"/>
    <mergeCell ref="N4:O4"/>
  </mergeCells>
  <conditionalFormatting sqref="E9:E10">
    <cfRule type="iconSet" priority="4">
      <iconSet iconSet="3Arrows">
        <cfvo type="percent" val="0"/>
        <cfvo type="percent" val="1"/>
        <cfvo type="percent" val="1"/>
      </iconSet>
    </cfRule>
  </conditionalFormatting>
  <conditionalFormatting sqref="E11:E17">
    <cfRule type="iconSet" priority="1">
      <iconSet iconSet="3Arrows">
        <cfvo type="percent" val="0"/>
        <cfvo type="percent" val="1"/>
        <cfvo type="percent" val="1"/>
      </iconSet>
    </cfRule>
  </conditionalFormatting>
  <conditionalFormatting sqref="E18:E20">
    <cfRule type="iconSet" priority="2">
      <iconSet iconSet="3Arrows">
        <cfvo type="percent" val="0"/>
        <cfvo type="percent" val="1"/>
        <cfvo type="percent" val="1"/>
      </iconSet>
    </cfRule>
  </conditionalFormatting>
  <conditionalFormatting sqref="L9:L16">
    <cfRule type="iconSet" priority="3">
      <iconSet iconSet="3Arrows">
        <cfvo type="percent" val="0"/>
        <cfvo type="percent" val="1"/>
        <cfvo type="percent" val="1"/>
      </iconSet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8E1E-A262-48FB-9D22-8D35CD869112}">
  <sheetPr>
    <tabColor rgb="FFFFFF00"/>
  </sheetPr>
  <dimension ref="A1:CB21"/>
  <sheetViews>
    <sheetView zoomScale="94" zoomScaleNormal="60" workbookViewId="0">
      <selection activeCell="C4" sqref="C4"/>
    </sheetView>
  </sheetViews>
  <sheetFormatPr defaultColWidth="9" defaultRowHeight="14.4"/>
  <cols>
    <col min="1" max="1" width="43.5546875" customWidth="1"/>
    <col min="2" max="2" width="18.33203125" customWidth="1"/>
    <col min="3" max="3" width="16.44140625" customWidth="1"/>
    <col min="4" max="4" width="19.6640625" customWidth="1"/>
    <col min="6" max="6" width="37.5546875" customWidth="1"/>
    <col min="7" max="7" width="12.33203125" customWidth="1"/>
    <col min="8" max="8" width="9" style="38"/>
    <col min="9" max="9" width="33.44140625" style="38" customWidth="1"/>
    <col min="10" max="10" width="23.88671875" style="38" customWidth="1"/>
    <col min="11" max="11" width="38.33203125" style="38" customWidth="1"/>
    <col min="12" max="12" width="9" style="38"/>
    <col min="13" max="13" width="37.88671875" style="38" customWidth="1"/>
    <col min="14" max="14" width="31.33203125" style="38" customWidth="1"/>
    <col min="15" max="43" width="9" style="38"/>
  </cols>
  <sheetData>
    <row r="1" spans="1:80">
      <c r="A1" s="61"/>
      <c r="B1" s="61"/>
      <c r="C1" s="61"/>
      <c r="D1" s="61"/>
      <c r="E1" s="61"/>
      <c r="F1" s="61"/>
      <c r="G1" s="61"/>
      <c r="H1" s="138"/>
      <c r="I1" s="139"/>
      <c r="J1" s="139"/>
    </row>
    <row r="2" spans="1:80" ht="154.94999999999999" customHeight="1">
      <c r="A2" s="209" t="s">
        <v>443</v>
      </c>
      <c r="B2" s="209"/>
      <c r="C2" s="209"/>
      <c r="D2" s="209"/>
      <c r="E2" s="209"/>
      <c r="F2" s="209"/>
      <c r="G2" s="209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</row>
    <row r="3" spans="1:80" ht="51.6">
      <c r="A3" s="62"/>
      <c r="B3" s="207"/>
      <c r="C3" s="207"/>
      <c r="D3" s="207"/>
      <c r="E3" s="207"/>
      <c r="F3" s="207"/>
      <c r="G3" s="207"/>
      <c r="H3" s="140"/>
      <c r="I3" s="210"/>
      <c r="J3" s="210"/>
      <c r="K3" s="210"/>
      <c r="L3" s="210"/>
      <c r="M3" s="210"/>
      <c r="N3" s="210"/>
    </row>
    <row r="4" spans="1:80" ht="114.6" customHeight="1">
      <c r="A4" s="63" t="s">
        <v>49</v>
      </c>
      <c r="B4" s="64" t="s">
        <v>227</v>
      </c>
      <c r="C4" s="65" t="s">
        <v>228</v>
      </c>
      <c r="D4" s="66" t="s">
        <v>229</v>
      </c>
      <c r="E4" s="67"/>
      <c r="F4" s="204" t="s">
        <v>57</v>
      </c>
      <c r="G4" s="204"/>
      <c r="H4" s="141"/>
      <c r="I4" s="142"/>
      <c r="J4" s="142"/>
      <c r="K4" s="142"/>
      <c r="L4" s="143"/>
      <c r="M4" s="208"/>
      <c r="N4" s="208"/>
    </row>
    <row r="5" spans="1:80" ht="40.950000000000003" customHeight="1">
      <c r="A5" s="69"/>
      <c r="B5" s="70">
        <v>4975</v>
      </c>
      <c r="C5" s="71">
        <v>0</v>
      </c>
      <c r="D5" s="72">
        <v>0</v>
      </c>
      <c r="E5" s="67"/>
      <c r="F5" s="73" t="s">
        <v>58</v>
      </c>
      <c r="G5" s="74">
        <v>1840</v>
      </c>
      <c r="H5" s="141"/>
      <c r="I5" s="145"/>
      <c r="J5" s="145"/>
      <c r="K5" s="145"/>
      <c r="L5" s="143"/>
      <c r="M5" s="146"/>
      <c r="N5" s="147"/>
    </row>
    <row r="6" spans="1:80" ht="43.95" customHeight="1">
      <c r="A6" s="75"/>
      <c r="B6" s="76"/>
      <c r="C6" s="76"/>
      <c r="D6" s="76"/>
      <c r="E6" s="67"/>
      <c r="F6" s="77" t="s">
        <v>59</v>
      </c>
      <c r="G6" s="78">
        <v>23</v>
      </c>
      <c r="H6" s="141"/>
      <c r="I6" s="148"/>
      <c r="J6" s="148"/>
      <c r="K6" s="148"/>
      <c r="L6" s="143"/>
      <c r="M6" s="149"/>
      <c r="N6" s="150"/>
    </row>
    <row r="7" spans="1:80" ht="25.8">
      <c r="A7" s="79" t="s">
        <v>61</v>
      </c>
      <c r="B7" s="80"/>
      <c r="C7" s="80"/>
      <c r="D7" s="80"/>
      <c r="E7" s="81"/>
      <c r="F7" s="82" t="s">
        <v>62</v>
      </c>
      <c r="G7" s="83">
        <v>0</v>
      </c>
      <c r="H7" s="141"/>
      <c r="I7" s="151"/>
      <c r="J7" s="151"/>
      <c r="K7" s="151"/>
      <c r="L7" s="152"/>
      <c r="M7" s="153"/>
      <c r="N7" s="147"/>
    </row>
    <row r="8" spans="1:80" ht="49.2" customHeight="1">
      <c r="A8" s="84" t="s">
        <v>63</v>
      </c>
      <c r="B8" s="85" t="s">
        <v>64</v>
      </c>
      <c r="C8" s="85" t="s">
        <v>65</v>
      </c>
      <c r="D8" s="85" t="s">
        <v>66</v>
      </c>
      <c r="E8" s="81"/>
      <c r="F8" s="86" t="s">
        <v>67</v>
      </c>
      <c r="G8" s="87">
        <v>1840</v>
      </c>
      <c r="H8" s="141"/>
      <c r="I8" s="154"/>
      <c r="J8" s="154"/>
      <c r="K8" s="154"/>
      <c r="L8" s="152"/>
      <c r="M8" s="155"/>
      <c r="N8" s="145"/>
    </row>
    <row r="9" spans="1:80" ht="160.19999999999999" customHeight="1">
      <c r="A9" s="89" t="s">
        <v>435</v>
      </c>
      <c r="B9" s="90">
        <v>200</v>
      </c>
      <c r="C9" s="90">
        <v>0</v>
      </c>
      <c r="D9" s="91">
        <f>B9-C9</f>
        <v>200</v>
      </c>
      <c r="E9" s="81"/>
      <c r="F9" s="92"/>
      <c r="G9" s="92"/>
      <c r="H9" s="156"/>
      <c r="I9" s="157"/>
      <c r="J9" s="157"/>
      <c r="K9" s="158"/>
      <c r="L9" s="152"/>
      <c r="M9" s="159"/>
      <c r="N9" s="159"/>
    </row>
    <row r="10" spans="1:80" ht="160.94999999999999" customHeight="1">
      <c r="A10" s="182" t="s">
        <v>436</v>
      </c>
      <c r="B10" s="90">
        <v>150</v>
      </c>
      <c r="C10" s="90">
        <v>0</v>
      </c>
      <c r="D10" s="91">
        <f t="shared" ref="D10:D18" si="0">B10-C10</f>
        <v>150</v>
      </c>
      <c r="E10" s="81"/>
      <c r="F10" s="204" t="s">
        <v>72</v>
      </c>
      <c r="G10" s="204"/>
      <c r="H10" s="141"/>
      <c r="I10" s="157"/>
      <c r="J10" s="157"/>
      <c r="K10" s="158"/>
      <c r="L10" s="152"/>
      <c r="M10" s="208"/>
      <c r="N10" s="208"/>
    </row>
    <row r="11" spans="1:80" ht="85.2" customHeight="1">
      <c r="A11" s="181" t="s">
        <v>437</v>
      </c>
      <c r="B11" s="90">
        <v>0</v>
      </c>
      <c r="C11" s="90">
        <v>0</v>
      </c>
      <c r="D11" s="91">
        <f t="shared" si="0"/>
        <v>0</v>
      </c>
      <c r="E11" s="81"/>
      <c r="F11" s="73" t="s">
        <v>75</v>
      </c>
      <c r="G11" s="74">
        <v>1840</v>
      </c>
      <c r="H11" s="141"/>
      <c r="I11" s="157"/>
      <c r="J11" s="157"/>
      <c r="K11" s="158"/>
      <c r="L11" s="152"/>
      <c r="M11" s="146"/>
      <c r="N11" s="147"/>
    </row>
    <row r="12" spans="1:80" ht="181.2" customHeight="1">
      <c r="A12" s="181" t="s">
        <v>442</v>
      </c>
      <c r="B12" s="94">
        <v>700</v>
      </c>
      <c r="C12" s="90">
        <v>0</v>
      </c>
      <c r="D12" s="91">
        <f t="shared" si="0"/>
        <v>700</v>
      </c>
      <c r="E12" s="81"/>
      <c r="F12" s="77" t="s">
        <v>78</v>
      </c>
      <c r="G12" s="78">
        <v>23</v>
      </c>
      <c r="H12" s="141"/>
      <c r="I12" s="160"/>
      <c r="J12" s="157"/>
      <c r="K12" s="158"/>
      <c r="L12" s="152"/>
      <c r="M12" s="149"/>
      <c r="N12" s="150"/>
    </row>
    <row r="13" spans="1:80" ht="162" customHeight="1">
      <c r="A13" s="89" t="s">
        <v>438</v>
      </c>
      <c r="B13" s="90">
        <v>3500</v>
      </c>
      <c r="C13" s="90">
        <v>0</v>
      </c>
      <c r="D13" s="91">
        <f t="shared" si="0"/>
        <v>3500</v>
      </c>
      <c r="E13" s="81"/>
      <c r="F13" s="82" t="s">
        <v>62</v>
      </c>
      <c r="G13" s="83"/>
      <c r="H13" s="141"/>
      <c r="I13" s="157"/>
      <c r="J13" s="157"/>
      <c r="K13" s="158"/>
      <c r="L13" s="152"/>
      <c r="M13" s="153"/>
      <c r="N13" s="147"/>
    </row>
    <row r="14" spans="1:80" ht="105" customHeight="1">
      <c r="A14" s="181" t="s">
        <v>81</v>
      </c>
      <c r="B14" s="94">
        <v>0</v>
      </c>
      <c r="C14" s="90">
        <v>0</v>
      </c>
      <c r="D14" s="91">
        <f t="shared" si="0"/>
        <v>0</v>
      </c>
      <c r="E14" s="81"/>
      <c r="F14" s="96" t="s">
        <v>83</v>
      </c>
      <c r="G14" s="97">
        <v>0</v>
      </c>
      <c r="H14" s="141"/>
      <c r="I14" s="160"/>
      <c r="J14" s="157"/>
      <c r="K14" s="158"/>
      <c r="L14" s="152"/>
      <c r="M14" s="161"/>
      <c r="N14" s="162"/>
    </row>
    <row r="15" spans="1:80" ht="196.2" customHeight="1">
      <c r="A15" s="89" t="s">
        <v>439</v>
      </c>
      <c r="B15" s="90">
        <v>425</v>
      </c>
      <c r="C15" s="90">
        <v>0</v>
      </c>
      <c r="D15" s="91">
        <f t="shared" si="0"/>
        <v>425</v>
      </c>
      <c r="E15" s="81"/>
      <c r="F15" s="68" t="s">
        <v>86</v>
      </c>
      <c r="G15" s="98"/>
      <c r="H15" s="141"/>
      <c r="I15" s="157"/>
      <c r="J15" s="157"/>
      <c r="K15" s="158"/>
      <c r="L15" s="152"/>
      <c r="M15" s="144"/>
      <c r="N15" s="139"/>
    </row>
    <row r="16" spans="1:80" ht="104.4" customHeight="1">
      <c r="A16" s="183" t="s">
        <v>87</v>
      </c>
      <c r="B16" s="90">
        <v>0</v>
      </c>
      <c r="C16" s="90">
        <v>0</v>
      </c>
      <c r="D16" s="91">
        <f t="shared" si="0"/>
        <v>0</v>
      </c>
      <c r="E16" s="81"/>
      <c r="F16" s="73" t="s">
        <v>89</v>
      </c>
      <c r="G16" s="74">
        <v>0</v>
      </c>
      <c r="H16" s="159"/>
      <c r="I16" s="157"/>
      <c r="J16" s="157"/>
      <c r="K16" s="158"/>
      <c r="L16" s="152"/>
      <c r="M16" s="146"/>
      <c r="N16" s="147"/>
    </row>
    <row r="17" spans="1:14" ht="23.4">
      <c r="A17" s="99"/>
      <c r="B17" s="100"/>
      <c r="C17" s="100"/>
      <c r="D17" s="91">
        <f t="shared" si="0"/>
        <v>0</v>
      </c>
      <c r="E17" s="81"/>
      <c r="F17" s="101" t="s">
        <v>90</v>
      </c>
      <c r="G17" s="102">
        <v>0</v>
      </c>
      <c r="H17" s="156"/>
      <c r="I17" s="157"/>
      <c r="J17" s="157"/>
      <c r="K17" s="157"/>
      <c r="L17" s="152"/>
      <c r="M17" s="146"/>
      <c r="N17" s="147"/>
    </row>
    <row r="18" spans="1:14" ht="25.8">
      <c r="A18" s="103" t="s">
        <v>47</v>
      </c>
      <c r="B18" s="104">
        <v>4975</v>
      </c>
      <c r="C18" s="104">
        <v>0</v>
      </c>
      <c r="D18" s="91">
        <f t="shared" si="0"/>
        <v>4975</v>
      </c>
      <c r="E18" s="81"/>
      <c r="F18" s="105" t="s">
        <v>66</v>
      </c>
      <c r="G18" s="106">
        <v>0</v>
      </c>
      <c r="H18" s="141"/>
      <c r="I18" s="163"/>
      <c r="J18" s="163"/>
      <c r="K18" s="163"/>
      <c r="L18" s="152"/>
      <c r="M18" s="164"/>
      <c r="N18" s="165"/>
    </row>
    <row r="19" spans="1:14" ht="46.8">
      <c r="A19" s="184" t="s">
        <v>444</v>
      </c>
      <c r="B19" s="108"/>
      <c r="C19" s="108"/>
      <c r="D19" s="91"/>
      <c r="E19" s="81"/>
      <c r="F19" s="109"/>
      <c r="G19" s="110"/>
      <c r="H19" s="141"/>
      <c r="I19" s="141"/>
      <c r="J19" s="139"/>
    </row>
    <row r="20" spans="1:14" ht="23.4">
      <c r="A20" s="111"/>
      <c r="B20" s="112"/>
      <c r="C20" s="112"/>
      <c r="D20" s="91"/>
      <c r="E20" s="81"/>
      <c r="F20" s="109"/>
      <c r="G20" s="110"/>
      <c r="H20" s="141"/>
      <c r="I20" s="141"/>
      <c r="J20" s="139"/>
    </row>
    <row r="21" spans="1:14" ht="18">
      <c r="A21" s="113"/>
      <c r="B21" s="61"/>
      <c r="C21" s="61"/>
      <c r="D21" s="61"/>
      <c r="E21" s="61"/>
      <c r="F21" s="61"/>
      <c r="G21" s="61"/>
      <c r="H21" s="138"/>
      <c r="I21" s="139"/>
      <c r="J21" s="139"/>
    </row>
  </sheetData>
  <mergeCells count="8">
    <mergeCell ref="F10:G10"/>
    <mergeCell ref="M10:N10"/>
    <mergeCell ref="A2:G2"/>
    <mergeCell ref="H2:CB2"/>
    <mergeCell ref="B3:G3"/>
    <mergeCell ref="I3:N3"/>
    <mergeCell ref="F4:G4"/>
    <mergeCell ref="M4:N4"/>
  </mergeCells>
  <conditionalFormatting sqref="D9:D10">
    <cfRule type="iconSet" priority="4">
      <iconSet iconSet="3Arrows">
        <cfvo type="percent" val="0"/>
        <cfvo type="percent" val="1"/>
        <cfvo type="percent" val="1"/>
      </iconSet>
    </cfRule>
  </conditionalFormatting>
  <conditionalFormatting sqref="D11:D17">
    <cfRule type="iconSet" priority="1">
      <iconSet iconSet="3Arrows">
        <cfvo type="percent" val="0"/>
        <cfvo type="percent" val="1"/>
        <cfvo type="percent" val="1"/>
      </iconSet>
    </cfRule>
  </conditionalFormatting>
  <conditionalFormatting sqref="D18:D20">
    <cfRule type="iconSet" priority="2">
      <iconSet iconSet="3Arrows">
        <cfvo type="percent" val="0"/>
        <cfvo type="percent" val="1"/>
        <cfvo type="percent" val="1"/>
      </iconSet>
    </cfRule>
  </conditionalFormatting>
  <conditionalFormatting sqref="K9:K16">
    <cfRule type="iconSet" priority="3">
      <iconSet iconSet="3Arrows">
        <cfvo type="percent" val="0"/>
        <cfvo type="percent" val="1"/>
        <cfvo type="percent" val="1"/>
      </iconSet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9DED-04AB-4699-B1F9-38D04CBFADA2}">
  <sheetPr>
    <tabColor rgb="FFFFFF00"/>
  </sheetPr>
  <dimension ref="A1:CB22"/>
  <sheetViews>
    <sheetView topLeftCell="A14" zoomScale="94" zoomScaleNormal="60" workbookViewId="0">
      <selection activeCell="A15" sqref="A15"/>
    </sheetView>
  </sheetViews>
  <sheetFormatPr defaultColWidth="9" defaultRowHeight="14.4"/>
  <cols>
    <col min="1" max="1" width="60" customWidth="1"/>
    <col min="2" max="2" width="18.33203125" customWidth="1"/>
    <col min="3" max="3" width="16.44140625" customWidth="1"/>
    <col min="4" max="4" width="19.6640625" customWidth="1"/>
    <col min="6" max="6" width="37.5546875" customWidth="1"/>
    <col min="7" max="7" width="12.33203125" customWidth="1"/>
    <col min="8" max="8" width="9" style="38"/>
    <col min="9" max="9" width="33.44140625" style="38" customWidth="1"/>
    <col min="10" max="10" width="23.88671875" style="38" customWidth="1"/>
    <col min="11" max="11" width="38.33203125" style="38" customWidth="1"/>
    <col min="12" max="12" width="9" style="38"/>
    <col min="13" max="13" width="37.88671875" style="38" customWidth="1"/>
    <col min="14" max="14" width="31.33203125" style="38" customWidth="1"/>
    <col min="15" max="43" width="9" style="38"/>
  </cols>
  <sheetData>
    <row r="1" spans="1:80">
      <c r="A1" s="61"/>
      <c r="B1" s="61"/>
      <c r="C1" s="61"/>
      <c r="D1" s="61"/>
      <c r="E1" s="61"/>
      <c r="F1" s="61"/>
      <c r="G1" s="61"/>
      <c r="H1" s="138"/>
      <c r="I1" s="139"/>
      <c r="J1" s="139"/>
    </row>
    <row r="2" spans="1:80" ht="154.94999999999999" customHeight="1">
      <c r="A2" s="209" t="s">
        <v>440</v>
      </c>
      <c r="B2" s="209"/>
      <c r="C2" s="209"/>
      <c r="D2" s="209"/>
      <c r="E2" s="209"/>
      <c r="F2" s="209"/>
      <c r="G2" s="209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</row>
    <row r="3" spans="1:80" ht="51.6">
      <c r="A3" s="62"/>
      <c r="B3" s="207"/>
      <c r="C3" s="207"/>
      <c r="D3" s="207"/>
      <c r="E3" s="207"/>
      <c r="F3" s="207"/>
      <c r="G3" s="207"/>
      <c r="H3" s="140"/>
      <c r="I3" s="210"/>
      <c r="J3" s="210"/>
      <c r="K3" s="210"/>
      <c r="L3" s="210"/>
      <c r="M3" s="210"/>
      <c r="N3" s="210"/>
    </row>
    <row r="4" spans="1:80" ht="114.6" customHeight="1">
      <c r="A4" s="63" t="s">
        <v>49</v>
      </c>
      <c r="B4" s="64" t="s">
        <v>431</v>
      </c>
      <c r="C4" s="65" t="s">
        <v>432</v>
      </c>
      <c r="D4" s="66" t="s">
        <v>433</v>
      </c>
      <c r="E4" s="67"/>
      <c r="F4" s="204" t="s">
        <v>434</v>
      </c>
      <c r="G4" s="204"/>
      <c r="H4" s="141"/>
      <c r="I4" s="142"/>
      <c r="J4" s="142"/>
      <c r="K4" s="142"/>
      <c r="L4" s="143"/>
      <c r="M4" s="208"/>
      <c r="N4" s="208"/>
    </row>
    <row r="5" spans="1:80" ht="40.950000000000003" customHeight="1">
      <c r="A5" s="69"/>
      <c r="B5" s="70">
        <v>5249</v>
      </c>
      <c r="C5" s="71">
        <v>0</v>
      </c>
      <c r="D5" s="72">
        <v>0</v>
      </c>
      <c r="E5" s="67"/>
      <c r="F5" s="73" t="s">
        <v>58</v>
      </c>
      <c r="G5" s="74">
        <v>1840</v>
      </c>
      <c r="H5" s="141"/>
      <c r="I5" s="145"/>
      <c r="J5" s="145"/>
      <c r="K5" s="145"/>
      <c r="L5" s="143"/>
      <c r="M5" s="146"/>
      <c r="N5" s="147"/>
    </row>
    <row r="6" spans="1:80" ht="43.95" customHeight="1">
      <c r="A6" s="75"/>
      <c r="B6" s="76"/>
      <c r="C6" s="76"/>
      <c r="D6" s="76"/>
      <c r="E6" s="67"/>
      <c r="F6" s="77" t="s">
        <v>59</v>
      </c>
      <c r="G6" s="78">
        <v>23</v>
      </c>
      <c r="H6" s="141"/>
      <c r="I6" s="148"/>
      <c r="J6" s="148"/>
      <c r="K6" s="148"/>
      <c r="L6" s="143"/>
      <c r="M6" s="149"/>
      <c r="N6" s="150"/>
    </row>
    <row r="7" spans="1:80" ht="25.8">
      <c r="A7" s="79" t="s">
        <v>61</v>
      </c>
      <c r="B7" s="80"/>
      <c r="C7" s="80"/>
      <c r="D7" s="80"/>
      <c r="E7" s="81"/>
      <c r="F7" s="82" t="s">
        <v>62</v>
      </c>
      <c r="G7" s="83">
        <v>0</v>
      </c>
      <c r="H7" s="141"/>
      <c r="I7" s="151"/>
      <c r="J7" s="151"/>
      <c r="K7" s="151"/>
      <c r="L7" s="152"/>
      <c r="M7" s="153"/>
      <c r="N7" s="147"/>
    </row>
    <row r="8" spans="1:80" ht="49.2" customHeight="1">
      <c r="A8" s="84" t="s">
        <v>63</v>
      </c>
      <c r="B8" s="85" t="s">
        <v>64</v>
      </c>
      <c r="C8" s="85" t="s">
        <v>65</v>
      </c>
      <c r="D8" s="85" t="s">
        <v>66</v>
      </c>
      <c r="E8" s="81"/>
      <c r="F8" s="86" t="s">
        <v>67</v>
      </c>
      <c r="G8" s="87">
        <v>1840</v>
      </c>
      <c r="H8" s="141"/>
      <c r="I8" s="154"/>
      <c r="J8" s="154"/>
      <c r="K8" s="154"/>
      <c r="L8" s="152"/>
      <c r="M8" s="155"/>
      <c r="N8" s="145"/>
    </row>
    <row r="9" spans="1:80" ht="160.19999999999999" customHeight="1">
      <c r="A9" s="89" t="s">
        <v>435</v>
      </c>
      <c r="B9" s="90">
        <v>225</v>
      </c>
      <c r="C9" s="90">
        <v>0</v>
      </c>
      <c r="D9" s="91">
        <f>B9-C9</f>
        <v>225</v>
      </c>
      <c r="E9" s="81"/>
      <c r="F9" s="92"/>
      <c r="G9" s="92"/>
      <c r="H9" s="156"/>
      <c r="I9" s="157"/>
      <c r="J9" s="157"/>
      <c r="K9" s="158"/>
      <c r="L9" s="152"/>
      <c r="M9" s="159"/>
      <c r="N9" s="159"/>
    </row>
    <row r="10" spans="1:80" ht="160.94999999999999" customHeight="1">
      <c r="A10" s="182" t="s">
        <v>498</v>
      </c>
      <c r="B10" s="90">
        <v>200</v>
      </c>
      <c r="C10" s="90">
        <v>0</v>
      </c>
      <c r="D10" s="91">
        <f t="shared" ref="D10:D19" si="0">B10-C10</f>
        <v>200</v>
      </c>
      <c r="E10" s="81"/>
      <c r="F10" s="204" t="s">
        <v>72</v>
      </c>
      <c r="G10" s="204"/>
      <c r="H10" s="141"/>
      <c r="I10" s="157"/>
      <c r="J10" s="157"/>
      <c r="K10" s="158"/>
      <c r="L10" s="152"/>
      <c r="M10" s="208"/>
      <c r="N10" s="208"/>
    </row>
    <row r="11" spans="1:80" ht="85.2" customHeight="1">
      <c r="A11" s="181" t="s">
        <v>437</v>
      </c>
      <c r="B11" s="90">
        <v>149</v>
      </c>
      <c r="C11" s="90">
        <v>0</v>
      </c>
      <c r="D11" s="91">
        <f t="shared" si="0"/>
        <v>149</v>
      </c>
      <c r="E11" s="81"/>
      <c r="F11" s="73" t="s">
        <v>75</v>
      </c>
      <c r="G11" s="74">
        <v>0</v>
      </c>
      <c r="H11" s="141"/>
      <c r="I11" s="157"/>
      <c r="J11" s="157"/>
      <c r="K11" s="158"/>
      <c r="L11" s="152"/>
      <c r="M11" s="146"/>
      <c r="N11" s="147"/>
    </row>
    <row r="12" spans="1:80" ht="181.2" customHeight="1">
      <c r="A12" s="181" t="s">
        <v>442</v>
      </c>
      <c r="B12" s="94">
        <v>700</v>
      </c>
      <c r="C12" s="90">
        <v>0</v>
      </c>
      <c r="D12" s="91">
        <f t="shared" si="0"/>
        <v>700</v>
      </c>
      <c r="E12" s="81"/>
      <c r="F12" s="77" t="s">
        <v>78</v>
      </c>
      <c r="G12" s="78">
        <v>0</v>
      </c>
      <c r="H12" s="141"/>
      <c r="I12" s="160"/>
      <c r="J12" s="157"/>
      <c r="K12" s="158"/>
      <c r="L12" s="152"/>
      <c r="M12" s="149"/>
      <c r="N12" s="150"/>
    </row>
    <row r="13" spans="1:80" ht="162" customHeight="1">
      <c r="A13" s="196" t="s">
        <v>499</v>
      </c>
      <c r="B13" s="90">
        <v>3500</v>
      </c>
      <c r="C13" s="90"/>
      <c r="D13" s="91">
        <f t="shared" si="0"/>
        <v>3500</v>
      </c>
      <c r="E13" s="81"/>
      <c r="F13" s="82" t="s">
        <v>62</v>
      </c>
      <c r="G13" s="83"/>
      <c r="H13" s="141"/>
      <c r="I13" s="157"/>
      <c r="J13" s="157"/>
      <c r="K13" s="158"/>
      <c r="L13" s="152"/>
      <c r="M13" s="153"/>
      <c r="N13" s="147"/>
    </row>
    <row r="14" spans="1:80" ht="119.25" customHeight="1">
      <c r="A14" s="182" t="s">
        <v>501</v>
      </c>
      <c r="B14" s="94">
        <v>0</v>
      </c>
      <c r="C14" s="90">
        <v>0</v>
      </c>
      <c r="D14" s="91">
        <f t="shared" si="0"/>
        <v>0</v>
      </c>
      <c r="E14" s="81"/>
      <c r="F14" s="96" t="s">
        <v>83</v>
      </c>
      <c r="G14" s="97">
        <v>0</v>
      </c>
      <c r="H14" s="141"/>
      <c r="I14" s="160"/>
      <c r="J14" s="157"/>
      <c r="K14" s="158"/>
      <c r="L14" s="152"/>
      <c r="M14" s="161"/>
      <c r="N14" s="162"/>
    </row>
    <row r="15" spans="1:80" ht="196.2" customHeight="1">
      <c r="A15" s="89" t="s">
        <v>439</v>
      </c>
      <c r="B15" s="90">
        <v>450</v>
      </c>
      <c r="C15" s="90"/>
      <c r="D15" s="91">
        <f t="shared" si="0"/>
        <v>450</v>
      </c>
      <c r="E15" s="81"/>
      <c r="F15" s="68" t="s">
        <v>86</v>
      </c>
      <c r="G15" s="98"/>
      <c r="H15" s="141"/>
      <c r="I15" s="157"/>
      <c r="J15" s="157"/>
      <c r="K15" s="158"/>
      <c r="L15" s="152"/>
      <c r="M15" s="144"/>
      <c r="N15" s="139"/>
    </row>
    <row r="16" spans="1:80" ht="125.25" customHeight="1">
      <c r="A16" s="182" t="s">
        <v>500</v>
      </c>
      <c r="B16" s="90">
        <v>0</v>
      </c>
      <c r="C16" s="90"/>
      <c r="D16" s="91">
        <f t="shared" ref="D16" si="1">B16-C16</f>
        <v>0</v>
      </c>
      <c r="E16" s="81"/>
      <c r="F16" s="73" t="s">
        <v>89</v>
      </c>
      <c r="G16" s="74">
        <v>0</v>
      </c>
      <c r="H16" s="159"/>
      <c r="I16" s="157"/>
      <c r="J16" s="157"/>
      <c r="K16" s="158"/>
      <c r="L16" s="152"/>
      <c r="M16" s="146"/>
      <c r="N16" s="147"/>
    </row>
    <row r="17" spans="1:14" ht="104.4" customHeight="1">
      <c r="A17" s="183" t="s">
        <v>502</v>
      </c>
      <c r="B17" s="90">
        <v>0</v>
      </c>
      <c r="C17" s="90"/>
      <c r="D17" s="91">
        <f t="shared" si="0"/>
        <v>0</v>
      </c>
      <c r="E17" s="81"/>
      <c r="F17" s="73" t="s">
        <v>89</v>
      </c>
      <c r="G17" s="74">
        <v>0</v>
      </c>
      <c r="H17" s="159"/>
      <c r="I17" s="157"/>
      <c r="J17" s="157"/>
      <c r="K17" s="158"/>
      <c r="L17" s="152"/>
      <c r="M17" s="146"/>
      <c r="N17" s="147"/>
    </row>
    <row r="18" spans="1:14" ht="23.4">
      <c r="A18" s="99"/>
      <c r="B18" s="100"/>
      <c r="C18" s="100"/>
      <c r="D18" s="91">
        <f t="shared" si="0"/>
        <v>0</v>
      </c>
      <c r="E18" s="81"/>
      <c r="F18" s="101" t="s">
        <v>90</v>
      </c>
      <c r="G18" s="102">
        <v>0</v>
      </c>
      <c r="H18" s="156"/>
      <c r="I18" s="157"/>
      <c r="J18" s="157"/>
      <c r="K18" s="157"/>
      <c r="L18" s="152"/>
      <c r="M18" s="146"/>
      <c r="N18" s="147"/>
    </row>
    <row r="19" spans="1:14" ht="25.8">
      <c r="A19" s="103" t="s">
        <v>47</v>
      </c>
      <c r="B19" s="104">
        <v>5249</v>
      </c>
      <c r="C19" s="104">
        <v>0</v>
      </c>
      <c r="D19" s="91">
        <f t="shared" si="0"/>
        <v>5249</v>
      </c>
      <c r="E19" s="81"/>
      <c r="F19" s="105" t="s">
        <v>66</v>
      </c>
      <c r="G19" s="106">
        <v>0</v>
      </c>
      <c r="H19" s="141"/>
      <c r="I19" s="163"/>
      <c r="J19" s="163"/>
      <c r="K19" s="163"/>
      <c r="L19" s="152"/>
      <c r="M19" s="164"/>
      <c r="N19" s="165"/>
    </row>
    <row r="20" spans="1:14" ht="23.4">
      <c r="A20" s="107"/>
      <c r="B20" s="108"/>
      <c r="C20" s="108"/>
      <c r="D20" s="91"/>
      <c r="E20" s="81"/>
      <c r="F20" s="109"/>
      <c r="G20" s="110"/>
      <c r="H20" s="141"/>
      <c r="I20" s="141"/>
      <c r="J20" s="139"/>
    </row>
    <row r="21" spans="1:14" ht="54">
      <c r="A21" s="180" t="s">
        <v>441</v>
      </c>
      <c r="B21" s="112"/>
      <c r="C21" s="112"/>
      <c r="D21" s="91"/>
      <c r="E21" s="81"/>
      <c r="F21" s="109"/>
      <c r="G21" s="110"/>
      <c r="H21" s="141"/>
      <c r="I21" s="141"/>
      <c r="J21" s="139"/>
    </row>
    <row r="22" spans="1:14" ht="18">
      <c r="A22" s="113"/>
      <c r="B22" s="61"/>
      <c r="C22" s="61"/>
      <c r="D22" s="61"/>
      <c r="E22" s="61"/>
      <c r="F22" s="61"/>
      <c r="G22" s="61"/>
      <c r="H22" s="138"/>
      <c r="I22" s="139"/>
      <c r="J22" s="139"/>
    </row>
  </sheetData>
  <mergeCells count="8">
    <mergeCell ref="F10:G10"/>
    <mergeCell ref="M10:N10"/>
    <mergeCell ref="A2:G2"/>
    <mergeCell ref="H2:CB2"/>
    <mergeCell ref="B3:G3"/>
    <mergeCell ref="I3:N3"/>
    <mergeCell ref="F4:G4"/>
    <mergeCell ref="M4:N4"/>
  </mergeCells>
  <conditionalFormatting sqref="D9:D10">
    <cfRule type="iconSet" priority="4">
      <iconSet iconSet="3Arrows">
        <cfvo type="percent" val="0"/>
        <cfvo type="percent" val="1"/>
        <cfvo type="percent" val="1"/>
      </iconSet>
    </cfRule>
  </conditionalFormatting>
  <conditionalFormatting sqref="D11:D18">
    <cfRule type="iconSet" priority="1">
      <iconSet iconSet="3Arrows">
        <cfvo type="percent" val="0"/>
        <cfvo type="percent" val="1"/>
        <cfvo type="percent" val="1"/>
      </iconSet>
    </cfRule>
  </conditionalFormatting>
  <conditionalFormatting sqref="D19:D21">
    <cfRule type="iconSet" priority="2">
      <iconSet iconSet="3Arrows">
        <cfvo type="percent" val="0"/>
        <cfvo type="percent" val="1"/>
        <cfvo type="percent" val="1"/>
      </iconSet>
    </cfRule>
  </conditionalFormatting>
  <conditionalFormatting sqref="K9:K17">
    <cfRule type="iconSet" priority="3">
      <iconSet iconSet="3Arrows">
        <cfvo type="percent" val="0"/>
        <cfvo type="percent" val="1"/>
        <cfvo type="percent" val="1"/>
      </iconSet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"/>
  <sheetViews>
    <sheetView workbookViewId="0">
      <selection activeCell="Q6" sqref="Q6:Q7"/>
    </sheetView>
  </sheetViews>
  <sheetFormatPr defaultColWidth="9"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Index</vt:lpstr>
      <vt:lpstr>Membership Dues&gt;&gt;</vt:lpstr>
      <vt:lpstr>MD-2023</vt:lpstr>
      <vt:lpstr>MD-2024</vt:lpstr>
      <vt:lpstr>MD-2025</vt:lpstr>
      <vt:lpstr>Block Club Budget</vt:lpstr>
      <vt:lpstr>Block Club Budget (2024)</vt:lpstr>
      <vt:lpstr>Block Club Budget (2025)</vt:lpstr>
      <vt:lpstr>Treasury Reports &gt;&gt;</vt:lpstr>
      <vt:lpstr>Q1-2023</vt:lpstr>
      <vt:lpstr>Q2-2023</vt:lpstr>
      <vt:lpstr>Q3-2023</vt:lpstr>
      <vt:lpstr>Q4-2023</vt:lpstr>
      <vt:lpstr>Q1-2024</vt:lpstr>
      <vt:lpstr>Q2-2024 </vt:lpstr>
      <vt:lpstr>Q3-2024  </vt:lpstr>
      <vt:lpstr>Q4-2024   </vt:lpstr>
      <vt:lpstr>Block Club Party Expenses&gt;&gt;</vt:lpstr>
      <vt:lpstr>BCPL -2023</vt:lpstr>
      <vt:lpstr>Q1-2025    </vt:lpstr>
      <vt:lpstr>Q2-2025    </vt:lpstr>
      <vt:lpstr>Q3-2025</vt:lpstr>
      <vt:lpstr>Q4-2025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Rochelle Marceillars</dc:creator>
  <cp:lastModifiedBy>Rochelle Marceillars</cp:lastModifiedBy>
  <cp:lastPrinted>2026-01-27T17:55:09Z</cp:lastPrinted>
  <dcterms:created xsi:type="dcterms:W3CDTF">2022-09-25T17:16:00Z</dcterms:created>
  <dcterms:modified xsi:type="dcterms:W3CDTF">2026-01-27T17:57:01Z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721A613E5DA9489C8C119AEA8915632C</vt:lpwstr>
  </property>
  <property fmtid="{D5CDD505-2E9C-101B-9397-08002B2CF9AE}" pid="3" name="KSOProductBuildVer">
    <vt:lpwstr>1033-11.2.0.11417</vt:lpwstr>
  </property>
</Properties>
</file>